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dec 2018 qa data\version to post\"/>
    </mc:Choice>
  </mc:AlternateContent>
  <bookViews>
    <workbookView xWindow="0" yWindow="0" windowWidth="24000" windowHeight="9600"/>
  </bookViews>
  <sheets>
    <sheet name="emission_10-22-2018_183020824" sheetId="1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G9" i="4" l="1"/>
  <c r="D9" i="4"/>
  <c r="G8" i="4"/>
  <c r="H8" i="4" s="1"/>
  <c r="D8" i="4"/>
  <c r="G7" i="4"/>
  <c r="D7" i="4"/>
  <c r="G6" i="4"/>
  <c r="H6" i="4" s="1"/>
  <c r="D6" i="4"/>
  <c r="G5" i="4"/>
  <c r="G12" i="4" s="1"/>
  <c r="D5" i="4"/>
  <c r="D4" i="4"/>
  <c r="D12" i="4" s="1"/>
  <c r="E6" i="4" l="1"/>
  <c r="E8" i="4"/>
  <c r="E7" i="4"/>
  <c r="E4" i="4"/>
  <c r="E10" i="4"/>
  <c r="E5" i="4"/>
  <c r="E9" i="4"/>
  <c r="H4" i="4"/>
  <c r="H10" i="4"/>
  <c r="H7" i="4"/>
  <c r="H9" i="4"/>
  <c r="H5" i="4"/>
  <c r="P55" i="1"/>
  <c r="P50" i="1"/>
  <c r="P49" i="1"/>
  <c r="P45" i="1"/>
  <c r="P63" i="1" l="1"/>
  <c r="P62" i="1"/>
  <c r="P61" i="1" l="1"/>
  <c r="P60" i="1" l="1"/>
  <c r="N58" i="1" l="1"/>
  <c r="N57" i="1"/>
  <c r="N56" i="1"/>
  <c r="N81" i="1"/>
  <c r="N55" i="1"/>
  <c r="N52" i="1"/>
  <c r="N51" i="1"/>
  <c r="N73" i="1"/>
  <c r="N44" i="1"/>
  <c r="N43" i="1"/>
  <c r="N42" i="1"/>
  <c r="N66" i="1"/>
  <c r="N63" i="1"/>
  <c r="N62" i="1"/>
  <c r="N45" i="1"/>
  <c r="N60" i="1"/>
  <c r="N54" i="1"/>
  <c r="N47" i="1"/>
  <c r="N65" i="1"/>
  <c r="N53" i="1"/>
  <c r="N74" i="1"/>
  <c r="N48" i="1"/>
  <c r="N61" i="1"/>
  <c r="N41" i="1"/>
  <c r="N77" i="1"/>
  <c r="N50" i="1"/>
  <c r="N49" i="1"/>
  <c r="N82" i="1"/>
  <c r="N80" i="1"/>
  <c r="N79" i="1"/>
  <c r="N78" i="1"/>
  <c r="N76" i="1"/>
  <c r="N75" i="1"/>
  <c r="N32" i="1"/>
  <c r="N70" i="1"/>
  <c r="N69" i="1"/>
  <c r="N46" i="1"/>
  <c r="N39" i="1"/>
  <c r="N38" i="1"/>
  <c r="N37" i="1"/>
  <c r="N36" i="1"/>
  <c r="N35" i="1"/>
  <c r="N34" i="1"/>
  <c r="N33" i="1"/>
  <c r="N72" i="1"/>
  <c r="N71" i="1"/>
  <c r="N27" i="1"/>
  <c r="N25" i="1"/>
  <c r="N24" i="1"/>
  <c r="N21" i="1"/>
  <c r="N20" i="1"/>
  <c r="N68" i="1"/>
  <c r="N67" i="1"/>
  <c r="N11" i="1"/>
  <c r="N10" i="1"/>
  <c r="N31" i="1"/>
  <c r="N4" i="1"/>
  <c r="N3" i="1"/>
  <c r="N19" i="1"/>
  <c r="N16" i="1"/>
  <c r="N15" i="1"/>
  <c r="N14" i="1"/>
  <c r="N12" i="1"/>
  <c r="N9" i="1"/>
  <c r="N26" i="1"/>
  <c r="N23" i="1"/>
  <c r="N5" i="1"/>
  <c r="N8" i="1"/>
  <c r="N7" i="1"/>
  <c r="N6" i="1"/>
  <c r="N28" i="1"/>
  <c r="N22" i="1"/>
  <c r="N18" i="1"/>
  <c r="N17" i="1"/>
  <c r="N13" i="1"/>
</calcChain>
</file>

<file path=xl/sharedStrings.xml><?xml version="1.0" encoding="utf-8"?>
<sst xmlns="http://schemas.openxmlformats.org/spreadsheetml/2006/main" count="1095" uniqueCount="344">
  <si>
    <t>State</t>
  </si>
  <si>
    <t xml:space="preserve"> Facility Name</t>
  </si>
  <si>
    <t xml:space="preserve"> Facility ID (ORISPL)</t>
  </si>
  <si>
    <t xml:space="preserve"> Unit ID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</si>
  <si>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</si>
  <si>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</si>
  <si>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</si>
  <si>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</si>
  <si>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</si>
  <si>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</si>
  <si>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</si>
  <si>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County</t>
  </si>
  <si>
    <t xml:space="preserve"> Owner</t>
  </si>
  <si>
    <t xml:space="preserve"> Operator</t>
  </si>
  <si>
    <t xml:space="preserve"> Representative (Primary)</t>
  </si>
  <si>
    <t xml:space="preserve"> Representative (Secondary)</t>
  </si>
  <si>
    <t xml:space="preserve"> Unit Type</t>
  </si>
  <si>
    <t xml:space="preserve"> Fuel Type (Primary)</t>
  </si>
  <si>
    <t xml:space="preserve"> Fuel Type (Secondary)</t>
  </si>
  <si>
    <t xml:space="preserve"> SO2 Control(s)</t>
  </si>
  <si>
    <t xml:space="preserve"> NOx Control(s)</t>
  </si>
  <si>
    <t xml:space="preserve"> PM Control(s)</t>
  </si>
  <si>
    <t xml:space="preserve"> Hg Control(s)</t>
  </si>
  <si>
    <t>AZ</t>
  </si>
  <si>
    <t>Arizona Public Service Company</t>
  </si>
  <si>
    <t>Pipeline Natural Gas</t>
  </si>
  <si>
    <t>Salt River Project</t>
  </si>
  <si>
    <t>Dry bottom wall-fired boiler</t>
  </si>
  <si>
    <t>Dry bottom turbo-fired boiler</t>
  </si>
  <si>
    <t>Apache Station</t>
  </si>
  <si>
    <t>Cochise County</t>
  </si>
  <si>
    <t>Arizona Electric Power Cooperative</t>
  </si>
  <si>
    <t>ARP : Christopher Determan (606568),MATS : Christopher Determan (606568)</t>
  </si>
  <si>
    <t>ARP : Michael D Nelson (1301),MATS : Michael D Nelson (1301)</t>
  </si>
  <si>
    <t>Coal</t>
  </si>
  <si>
    <t>Wet Lime FGD</t>
  </si>
  <si>
    <t>Overfire Air</t>
  </si>
  <si>
    <t>Electrostatic Precipitator&lt;br&gt;Wet Scrubber</t>
  </si>
  <si>
    <t>Natural Gas</t>
  </si>
  <si>
    <t>Cholla</t>
  </si>
  <si>
    <t>Navajo County</t>
  </si>
  <si>
    <t>ARP : Richard Nicosia (608550),MATS : Richard Nicosia (608550)</t>
  </si>
  <si>
    <t>ARP : Neal Wayne Brown (607445),MATS : Neal Wayne Brown (607445)</t>
  </si>
  <si>
    <t>Tangentially-fired</t>
  </si>
  <si>
    <t>Low NOx Burner Technology w/ Separated OFA</t>
  </si>
  <si>
    <t>Baghouse</t>
  </si>
  <si>
    <t>MATS : Richard Nicosia (608550),ARP : Richard Nicosia (608550)</t>
  </si>
  <si>
    <t>MATS : Neal Wayne Brown (607445),ARP : Neal Wayne Brown (607445)</t>
  </si>
  <si>
    <t>Low NOx Burner Technology w/ Closed-coupled/Separated OFA</t>
  </si>
  <si>
    <t>Pacificorp Energy Generation</t>
  </si>
  <si>
    <t>Coronado Generating Station</t>
  </si>
  <si>
    <t>U1B</t>
  </si>
  <si>
    <t>Apache County</t>
  </si>
  <si>
    <t>ARP : Kristin Watt (604732),MATS : Kristin Watt (604732)</t>
  </si>
  <si>
    <t>ARP : Kara M Montalvo (603981),MATS : Kara M Montalvo (603981)</t>
  </si>
  <si>
    <t>Diesel Oil</t>
  </si>
  <si>
    <t>Wet Limestone</t>
  </si>
  <si>
    <t>Low NOx Burner Technology w/ Overfire Air</t>
  </si>
  <si>
    <t>Electrostatic Precipitator</t>
  </si>
  <si>
    <t>U2B</t>
  </si>
  <si>
    <t>Low NOx Burner Technology w/ Overfire Air&lt;br&gt;Selective Catalytic Reduction</t>
  </si>
  <si>
    <t>Tucson Electric Power Company</t>
  </si>
  <si>
    <t>Selective Catalytic Reduction</t>
  </si>
  <si>
    <t>Other Gas</t>
  </si>
  <si>
    <t>Navajo Generating Station</t>
  </si>
  <si>
    <t>Coconino County</t>
  </si>
  <si>
    <t>Arizona Public Service Company, Los Angeles Department of Water and Power, NV Energy, Salt River Project, Tucson Electric Power Company, United States Bureau of Reclamation</t>
  </si>
  <si>
    <t>Low NOx Burner Technology w/ Closed-coupled/Separated OFA&lt;br&gt;Other</t>
  </si>
  <si>
    <t>MATS : Kristin Watt (604732),ARP : Kristin Watt (604732)</t>
  </si>
  <si>
    <t>MATS : Kara M Montalvo (603981),ARP : Kara M Montalvo (603981)</t>
  </si>
  <si>
    <t>Springerville Generating Station</t>
  </si>
  <si>
    <t>ARP : Charles W Komadina (500061),MATS : Charles W Komadina (500061)</t>
  </si>
  <si>
    <t>ARP : Zigang Fang Mr. (607519),MATS : Zigang Fang Mr. (607519)</t>
  </si>
  <si>
    <t>Dry Lime FGD</t>
  </si>
  <si>
    <t>Low NOx Burner Technology w/ Closed-coupled OFA</t>
  </si>
  <si>
    <t>MATS : Charles W Komadina (500061),ARP : Charles W Komadina (500061)</t>
  </si>
  <si>
    <t>MATS : Zigang Fang Mr. (607519),ARP : Zigang Fang Mr. (607519)</t>
  </si>
  <si>
    <t>Low NOx Burner Technology (Dry Bottom only)&lt;br&gt;Selective Catalytic Reduction</t>
  </si>
  <si>
    <t>TS3</t>
  </si>
  <si>
    <t>Tri-State Generation &amp; Transmission</t>
  </si>
  <si>
    <t>Low NOx Burner Technology (Dry Bottom only)</t>
  </si>
  <si>
    <t>Other</t>
  </si>
  <si>
    <t>CO</t>
  </si>
  <si>
    <t>Public Service Company of Colorado</t>
  </si>
  <si>
    <t>Morgan County</t>
  </si>
  <si>
    <t>MATS : Mark Fox (620) (Ended Jul 28, 2017)&lt;br&gt;Jeffrey West (608791) (Started Jul 28, 2017),ARP : Mark Fox (620) (Ended Jul 28, 2017)&lt;br&gt;Jeffrey West (608791) (Started Jul 28, 2017)</t>
  </si>
  <si>
    <t>MATS : Gary Magno (606746) (Ended Jul 28, 2017)&lt;br&gt;Chad Campbell (500543) (Started Jul 28, 2017),ARP : Gary Magno (606746) (Ended Jul 28, 2017)&lt;br&gt;Chad Campbell (500543) (Started Jul 28, 2017)</t>
  </si>
  <si>
    <t>ARP : Mark Fox (620) (Ended Jul 28, 2017)&lt;br&gt;Jeffrey West (608791) (Started Jul 28, 2017),MATS : Mark Fox (620) (Ended Jul 28, 2017)&lt;br&gt;Jeffrey West (608791) (Started Jul 28, 2017)</t>
  </si>
  <si>
    <t>ARP : Gary Magno (606746) (Ended Jul 28, 2017)&lt;br&gt;Chad Campbell (500543) (Started Jul 28, 2017),MATS : Gary Magno (606746) (Ended Jul 28, 2017)&lt;br&gt;Chad Campbell (500543) (Started Jul 28, 2017)</t>
  </si>
  <si>
    <t>Comanche (470)</t>
  </si>
  <si>
    <t>Pueblo County</t>
  </si>
  <si>
    <t>Halogenated PAC Sorbent Injection</t>
  </si>
  <si>
    <t>Holly Cross Energy, Intermountain Rural Electric Authority, Public Service Company of Colorado</t>
  </si>
  <si>
    <t>Craig</t>
  </si>
  <si>
    <t>C1</t>
  </si>
  <si>
    <t>Moffat County</t>
  </si>
  <si>
    <t>Pacificorp Energy Generation, Platte River Power Authority, Salt River Project, Tri-State Generation &amp; Transmission, Xcel Energy</t>
  </si>
  <si>
    <t>ARP : Barbara A Walz (603008),MATS : Barbara A Walz (603008)</t>
  </si>
  <si>
    <t>ARP : Barry Ingold (607600),MATS : Barry Ingold (607600)</t>
  </si>
  <si>
    <t>C2</t>
  </si>
  <si>
    <t>MATS : Barbara A Walz (603008),ARP : Barbara A Walz (603008)</t>
  </si>
  <si>
    <t>MATS : Barry Ingold (607600),ARP : Barry Ingold (607600)</t>
  </si>
  <si>
    <t>C3</t>
  </si>
  <si>
    <t>El Paso County</t>
  </si>
  <si>
    <t>Colorado Springs Utilities</t>
  </si>
  <si>
    <t>Hayden</t>
  </si>
  <si>
    <t>H1</t>
  </si>
  <si>
    <t>Routt County</t>
  </si>
  <si>
    <t>Pacificorp Energy Generation, Public Service Company of Colorado</t>
  </si>
  <si>
    <t>Diesel Oil, Natural Gas</t>
  </si>
  <si>
    <t>H2</t>
  </si>
  <si>
    <t>Pacificorp Energy Generation, Public Service Company of Colorado, Salt River Project</t>
  </si>
  <si>
    <t>Low NOx Burner Technology w/ Closed-coupled/Separated OFA&lt;br&gt;Selective Catalytic Reduction</t>
  </si>
  <si>
    <t>Circulating fluidized bed boiler</t>
  </si>
  <si>
    <t>Fluidized Bed Limestone Injection</t>
  </si>
  <si>
    <t>Lincoln County</t>
  </si>
  <si>
    <t>Martin Drake</t>
  </si>
  <si>
    <t>ARP : Aram Benyamin (607974),MATS : Aram Benyamin (607974)</t>
  </si>
  <si>
    <t>ARP : David W Padgett (2291),MATS : David W Padgett (2291)</t>
  </si>
  <si>
    <t>Dual Alkali</t>
  </si>
  <si>
    <t>Nucla</t>
  </si>
  <si>
    <t>Montrose County</t>
  </si>
  <si>
    <t>Pawnee</t>
  </si>
  <si>
    <t>Rawhide Energy Station</t>
  </si>
  <si>
    <t>Larimer County</t>
  </si>
  <si>
    <t>Platte River Power Authority</t>
  </si>
  <si>
    <t>ARP : Andy Cofas (608546),MATS : Andy Cofas (608546)</t>
  </si>
  <si>
    <t>ARP : Paul M Schulz (337),MATS : Paul M Schulz (337)</t>
  </si>
  <si>
    <t>Ray D Nixon</t>
  </si>
  <si>
    <t>MATS : Aram Benyamin (607974),ARP : Aram Benyamin (607974)</t>
  </si>
  <si>
    <t>MATS : David W Padgett (2291),ARP : David W Padgett (2291)</t>
  </si>
  <si>
    <t>Dry Lime FGD (Began May 25, 2017)</t>
  </si>
  <si>
    <t>Valmont</t>
  </si>
  <si>
    <t>Boulder County</t>
  </si>
  <si>
    <t>MT</t>
  </si>
  <si>
    <t>Colstrip</t>
  </si>
  <si>
    <t>Rosebud County</t>
  </si>
  <si>
    <t>Puget Sound Power &amp; Light Company, Talen Montana, LLC</t>
  </si>
  <si>
    <t>Talen Montana, LLC</t>
  </si>
  <si>
    <t>MATS : James M Parker (607),ARP : James M Parker (607)</t>
  </si>
  <si>
    <t>MATS : Stephen J Christian (3190),ARP : Stephen J Christian (3190)</t>
  </si>
  <si>
    <t>Wet Scrubber</t>
  </si>
  <si>
    <t>Additives to Enhance PAC and Existing Equipment Performance</t>
  </si>
  <si>
    <t>ARP : James M Parker (607),MATS : James M Parker (607)</t>
  </si>
  <si>
    <t>ARP : Stephen J Christian (3190),MATS : Stephen J Christian (3190)</t>
  </si>
  <si>
    <t>Avista Corporation, Pacificorp Energy Generation, Portland General Electric Company, Puget Sound Power &amp; Light Company, Talen Montana, LLC</t>
  </si>
  <si>
    <t>Avista Corporation, Bank of New York, NorthWestern Energy, LLC, Pacificorp Energy Generation, Portland General Electric Company, Puget Sound Power &amp; Light Company, Talen Montana, LLC</t>
  </si>
  <si>
    <t>Basin Electric Power Cooperative</t>
  </si>
  <si>
    <t>Montana Dakota Utilities Company</t>
  </si>
  <si>
    <t>Lewis &amp; Clark</t>
  </si>
  <si>
    <t>B1</t>
  </si>
  <si>
    <t>Richland County</t>
  </si>
  <si>
    <t>ARP : Jay Skabo (607438),MATS : Jay Skabo (607438)</t>
  </si>
  <si>
    <t>ARP : Alan L Welte (602519),MATS : Alan L Welte (602519)</t>
  </si>
  <si>
    <t>ARP : John W Jacobs (607423),MATS : John W Jacobs (607423)</t>
  </si>
  <si>
    <t>ARP : Lyle Witham (604195) (Ended Jan 20, 2017)&lt;br&gt;Mike Paul (608613) (Started Jan 20, 2017),MATS : Lyle Witham (604195) (Ended Jan 20, 2017)&lt;br&gt;Mike Paul (608613) (Started Jan 20, 2017)</t>
  </si>
  <si>
    <t>Additives to Enhance PAC and Existing Equipment Performance&lt;br&gt;Untreated PAC Sorbent Injection</t>
  </si>
  <si>
    <t>NM</t>
  </si>
  <si>
    <t>Public Service Company of New Mexico</t>
  </si>
  <si>
    <t>San Juan County</t>
  </si>
  <si>
    <t>Escalante</t>
  </si>
  <si>
    <t>McKinley County</t>
  </si>
  <si>
    <t>Natural Gas, Other Oil</t>
  </si>
  <si>
    <t>Four Corners Steam Elec Station</t>
  </si>
  <si>
    <t>Arizona Public Service Company, El Paso Electric Company, Public Service Company of New Mexico, Salt River Project, Tucson Electric Power Company</t>
  </si>
  <si>
    <t>MATS : Thomas H Livingston (606676),ARP : Thomas H Livingston (606676)</t>
  </si>
  <si>
    <t>Cell burner boiler</t>
  </si>
  <si>
    <t>Low NOx Cell Burner</t>
  </si>
  <si>
    <t>ARP : Thomas H Livingston (606676),MATS : Thomas H Livingston (606676)</t>
  </si>
  <si>
    <t>San Juan</t>
  </si>
  <si>
    <t>Public Service Company of New Mexico, Tucson Electric Power Company</t>
  </si>
  <si>
    <t>MATS : Thomas G Fallgren (604210) (Ended Jan 17, 2017)&lt;br&gt;Kevin J Mataczynski (608607) (Started Jan 17, 2017),ARP : Thomas G Fallgren (604210) (Ended Jan 17, 2017)&lt;br&gt;Kevin J Mataczynski (608607) (Started Jan 17, 2017)</t>
  </si>
  <si>
    <t>MATS : Hank Adair (608374) (Ended Jan 17, 2017)&lt;br&gt;Heath Lee (608871) (Started Oct 12, 2017),ARP : Hank Adair (608374) (Ended Jan 17, 2017)&lt;br&gt;Heath Lee (608871) (Started Oct 12, 2017)</t>
  </si>
  <si>
    <t>Selective Non-catalytic Reduction&lt;br&gt;Low NOx Burner Technology w/ Overfire Air</t>
  </si>
  <si>
    <t>Wet Scrubber&lt;br&gt;Baghouse</t>
  </si>
  <si>
    <t>Public Service Company of New Mexico, South California Public Power Authority, Tri-State Generation &amp; Transmission</t>
  </si>
  <si>
    <t>Wet Scrubber&lt;br&gt;Baghouse&lt;br&gt;Electrostatic Precipitator</t>
  </si>
  <si>
    <t>City of Anaheim, City of Farmington Electric Utility System, Los Alamos County, M-S-R, Public Service Company of New Mexico, Utah Associated Municipal Power Systems</t>
  </si>
  <si>
    <t>NV</t>
  </si>
  <si>
    <t>Clark County</t>
  </si>
  <si>
    <t>NV Energy</t>
  </si>
  <si>
    <t>Sierra Pacific Power Company</t>
  </si>
  <si>
    <t>North Valmy</t>
  </si>
  <si>
    <t>Humboldt County</t>
  </si>
  <si>
    <t>Idaho Power Company, Sierra Pacific Power Company</t>
  </si>
  <si>
    <t>MATS : Kevin Geraghty (604336) (Ended Aug 09, 2017)&lt;br&gt;Dariusz Rekowski (2067) (Started Aug 09, 2017),ARP : Kevin Geraghty (604336) (Ended Aug 09, 2017)&lt;br&gt;Dariusz Rekowski (2067) (Started Aug 09, 2017)</t>
  </si>
  <si>
    <t>MATS : Christopher Heintz (1650),ARP : Christopher Heintz (1650)</t>
  </si>
  <si>
    <t>Reid Gardner</t>
  </si>
  <si>
    <t>MATS : Michael Rojo (603799),ARP : Michael Rojo (603799)</t>
  </si>
  <si>
    <t>Sodium Based</t>
  </si>
  <si>
    <t>TS Power Plant</t>
  </si>
  <si>
    <t>Eureka County</t>
  </si>
  <si>
    <t>Newmont Nevada Energy Investment LLC</t>
  </si>
  <si>
    <t>MATS : Dennis Laybourn (603883),ARP : Dennis Laybourn (603883)</t>
  </si>
  <si>
    <t>MATS : John Seeliger (603656),ARP : John Seeliger (603656)</t>
  </si>
  <si>
    <t>OR</t>
  </si>
  <si>
    <t>Boardman</t>
  </si>
  <si>
    <t>1SG</t>
  </si>
  <si>
    <t>Morrow County</t>
  </si>
  <si>
    <t>Fale-Safe, Inc., Idaho Power Company, Portland General Electric Company, Power Resources Cooperative, San Diego Gas and Electric Company</t>
  </si>
  <si>
    <t>Portland General Electric Company</t>
  </si>
  <si>
    <t>MATS : Thomas Nilan (608084),ARP : Thomas Nilan (608084)</t>
  </si>
  <si>
    <t>MATS : Amber Chapman (605934),ARP : Amber Chapman (605934)</t>
  </si>
  <si>
    <t>Dry Sorbent Injection</t>
  </si>
  <si>
    <t>Black Hills Power, Inc</t>
  </si>
  <si>
    <t>UT</t>
  </si>
  <si>
    <t>Bonanza</t>
  </si>
  <si>
    <t>Uintah County</t>
  </si>
  <si>
    <t>Deseret Generation &amp; Transmission, Utah Municipal Power Agency</t>
  </si>
  <si>
    <t>Deseret Generation &amp; Transmission</t>
  </si>
  <si>
    <t>ARP : David F Crabtree (602400),MATS : David F Crabtree (602400)</t>
  </si>
  <si>
    <t>ARP : Tyler S Esplin (608536),MATS : Tyler S Esplin (608536)</t>
  </si>
  <si>
    <t>Hunter</t>
  </si>
  <si>
    <t>Emery County</t>
  </si>
  <si>
    <t>Pacificorp Energy Generation, Utah Municipal Power Agency</t>
  </si>
  <si>
    <t>ARP : Dana M Ralston (2187),MATS : Dana M Ralston (2187)</t>
  </si>
  <si>
    <t>ARP : Laren K Huntsman (604885),MATS : Laren K Huntsman (604885)</t>
  </si>
  <si>
    <t>Deseret Generation &amp; Transmission, Pacificorp Energy Generation, Utah Associated Municipal Power Systems</t>
  </si>
  <si>
    <t>MATS : Dana M Ralston (2187),ARP : Dana M Ralston (2187)</t>
  </si>
  <si>
    <t>MATS : Laren K Huntsman (604885),ARP : Laren K Huntsman (604885)</t>
  </si>
  <si>
    <t>Huntington</t>
  </si>
  <si>
    <t>MATS : Darrell J Cunningham (604886),ARP : Darrell J Cunningham (604886)</t>
  </si>
  <si>
    <t>ARP : Darrell J Cunningham (604886),MATS : Darrell J Cunningham (604886)</t>
  </si>
  <si>
    <t>Intermountain</t>
  </si>
  <si>
    <t>1SGA</t>
  </si>
  <si>
    <t>Millard County</t>
  </si>
  <si>
    <t>Intermountain Power Agency</t>
  </si>
  <si>
    <t>Intermountain Power Service Corporation</t>
  </si>
  <si>
    <t>ARP : Mark J Sedlacek (2202),MATS : Mark J Sedlacek (2202)</t>
  </si>
  <si>
    <t>ARP : Dat M Quach (606786) (Ended Mar 06, 2017)&lt;br&gt;Jodean M Giese (500566) (Started Mar 06, 2017),MATS : Dat M Quach (606786) (Ended Mar 06, 2017)&lt;br&gt;Jodean M Giese (500566) (Started Mar 06, 2017)</t>
  </si>
  <si>
    <t>2SGA</t>
  </si>
  <si>
    <t>WA</t>
  </si>
  <si>
    <t>Centralia</t>
  </si>
  <si>
    <t>BW21</t>
  </si>
  <si>
    <t>Lewis County</t>
  </si>
  <si>
    <t>TransAlta</t>
  </si>
  <si>
    <t>MATS : Robert Nelson (606363),ARP : Robert Nelson (606363)</t>
  </si>
  <si>
    <t>MATS : Christopher Allen (607716) (Ended Jan 03, 2017)&lt;br&gt;David Nicol (608500) (Started Jan 03, 2017),ARP : Christopher Allen (607716) (Ended Jan 03, 2017)&lt;br&gt;David Nicol (608500) (Started Jan 03, 2017)</t>
  </si>
  <si>
    <t>Wet Scrubber&lt;br&gt;Electrostatic Precipitator</t>
  </si>
  <si>
    <t>BW22</t>
  </si>
  <si>
    <t>ARP : Robert Nelson (606363),MATS : Robert Nelson (606363)</t>
  </si>
  <si>
    <t>ARP : Christopher Allen (607716) (Ended Jan 03, 2017)&lt;br&gt;David Nicol (608500) (Started Jan 03, 2017),MATS : Christopher Allen (607716) (Ended Jan 03, 2017)&lt;br&gt;David Nicol (608500) (Started Jan 03, 2017)</t>
  </si>
  <si>
    <t>WY</t>
  </si>
  <si>
    <t>Cheyenne Light, Fuel and Power</t>
  </si>
  <si>
    <t>Dave Johnston</t>
  </si>
  <si>
    <t>BW41</t>
  </si>
  <si>
    <t>Converse County</t>
  </si>
  <si>
    <t>MATS : Tim Swain (607504),ARP : Tim Swain (607504)</t>
  </si>
  <si>
    <t>BW42</t>
  </si>
  <si>
    <t>ARP : Tim Swain (607504),MATS : Tim Swain (607504)</t>
  </si>
  <si>
    <t>BW43</t>
  </si>
  <si>
    <t>BW44</t>
  </si>
  <si>
    <t>Dry Fork Station</t>
  </si>
  <si>
    <t>Campbell County</t>
  </si>
  <si>
    <t>Halogenated PAC Sorbent Injection&lt;br&gt;Regenerative Activated Coke Technology</t>
  </si>
  <si>
    <t>Jim Bridger</t>
  </si>
  <si>
    <t>BW71</t>
  </si>
  <si>
    <t>Sweetwater County</t>
  </si>
  <si>
    <t>Idaho Power Company, Pacificorp Energy Generation</t>
  </si>
  <si>
    <t>MATS : Ricky L Tripp (1493),ARP : Ricky L Tripp (1493)</t>
  </si>
  <si>
    <t>Additives to Enhance PAC and Existing Equipment Performance&lt;br&gt;Halogenated PAC Sorbent Injection</t>
  </si>
  <si>
    <t>BW72</t>
  </si>
  <si>
    <t>ARP : Ricky L Tripp (1493),MATS : Ricky L Tripp (1493)</t>
  </si>
  <si>
    <t>BW73</t>
  </si>
  <si>
    <t>Selective Catalytic Reduction&lt;br&gt;Low NOx Burner Technology w/ Closed-coupled OFA</t>
  </si>
  <si>
    <t>BW74</t>
  </si>
  <si>
    <t>Laramie River</t>
  </si>
  <si>
    <t>Platte County</t>
  </si>
  <si>
    <t>Basin Electric Power Cooperative, County of Los Alamos, Heartland Consumers Power District, Lincoln Electric System, Nebraska Municipal Energy Agency, Tri-State Generation &amp; Transmission, Western Minnesota Municipal Power, Wyoming Municipal Power Agency</t>
  </si>
  <si>
    <t>MATS : John W Jacobs (607423),ARP : John W Jacobs (607423)</t>
  </si>
  <si>
    <t>MATS : Lyle Witham (604195) (Ended Jan 20, 2017)&lt;br&gt;Mike Paul (608613) (Started Jan 20, 2017),ARP : Lyle Witham (604195) (Ended Jan 20, 2017)&lt;br&gt;Mike Paul (608613) (Started Jan 20, 2017)</t>
  </si>
  <si>
    <t>Overfire Air&lt;br&gt;Low NOx Burner Technology (Dry Bottom only)</t>
  </si>
  <si>
    <t>Naughton</t>
  </si>
  <si>
    <t>ARP : Rodger B Holt (608074),MATS : Rodger B Holt (608074)</t>
  </si>
  <si>
    <t>MATS : Rodger B Holt (608074),ARP : Rodger B Holt (608074)</t>
  </si>
  <si>
    <t>Neil Simpson II</t>
  </si>
  <si>
    <t>ARP : Mark Lux (602731),MATS : Mark Lux (602731)</t>
  </si>
  <si>
    <t>ARP : George Tatar (604055),MATS : George Tatar (604055)</t>
  </si>
  <si>
    <t>Other (Non PAC) Sorbent Injection</t>
  </si>
  <si>
    <t>MATS : Mark Lux (602731),ARP : Mark Lux (602731)</t>
  </si>
  <si>
    <t>MATS : George Tatar (604055),ARP : George Tatar (604055)</t>
  </si>
  <si>
    <t>Wygen I</t>
  </si>
  <si>
    <t>Black Hills Wyoming, LLC, Municipal Energy Agency of Nebraska</t>
  </si>
  <si>
    <t>Wygen II</t>
  </si>
  <si>
    <t>Wygen III</t>
  </si>
  <si>
    <t>Black Hills Power, Inc, Consolidated WY Municipalities Electric Power System JPB, Montana Dakota Utilities Company</t>
  </si>
  <si>
    <t>Wyodak</t>
  </si>
  <si>
    <t>BW91</t>
  </si>
  <si>
    <t>Black Hills Corporation, Pacificorp Energy Generation</t>
  </si>
  <si>
    <t>MATS : Keith L Bastian (606405),ARP : Keith L Bastian (606405)</t>
  </si>
  <si>
    <t>Untreated PAC Sorbent Injection&lt;br&gt;Additives to Enhance PAC and Existing Equipment Performance</t>
  </si>
  <si>
    <t>Nameplate Capacity (MW)</t>
  </si>
  <si>
    <t>Operating Year</t>
  </si>
  <si>
    <t>retirement year</t>
  </si>
  <si>
    <t>notes</t>
  </si>
  <si>
    <t>SNCR 2017</t>
  </si>
  <si>
    <t>SCR 2014</t>
  </si>
  <si>
    <t>SRP IRP</t>
  </si>
  <si>
    <t>Retired</t>
  </si>
  <si>
    <t>Xcel Colorado Energy Plan</t>
  </si>
  <si>
    <t>Xcel IRP - SCR in 2015</t>
  </si>
  <si>
    <t>Xcel IRP - SCR 2016</t>
  </si>
  <si>
    <t>Xcel IRP - SCR 2014</t>
  </si>
  <si>
    <t>PNM IRP</t>
  </si>
  <si>
    <t>NV IRP</t>
  </si>
  <si>
    <t>coal consumption cap</t>
  </si>
  <si>
    <t>SNCR 2018</t>
  </si>
  <si>
    <t>SO2 Rate (calc)</t>
  </si>
  <si>
    <t>APS IRP</t>
  </si>
  <si>
    <t>Legal/Regulatory</t>
  </si>
  <si>
    <t>SCR 2017</t>
  </si>
  <si>
    <t>PAC IRP - SCR 2015</t>
  </si>
  <si>
    <t>PAC IRP - SCR 2016</t>
  </si>
  <si>
    <t>PAC IRP - Haze Lawsuit</t>
  </si>
  <si>
    <t>PAC IRP</t>
  </si>
  <si>
    <t>NV IRP (2019 per ID Power?)</t>
  </si>
  <si>
    <t>PAC IRP (SCR req'd 2022)</t>
  </si>
  <si>
    <t>SCR 2019</t>
  </si>
  <si>
    <t>DATA YEAR</t>
  </si>
  <si>
    <t>planned (new gas?)</t>
  </si>
  <si>
    <t>retire or install SCR in 2025</t>
  </si>
  <si>
    <t>PNM IRP (SNCR)</t>
  </si>
  <si>
    <t>Legal/Regulatory (12/31/2020)</t>
  </si>
  <si>
    <t>Legal/Regulatory (12/31/2025)</t>
  </si>
  <si>
    <t>PAC IRP - gas in 2019?</t>
  </si>
  <si>
    <t>scr</t>
  </si>
  <si>
    <t>Adjusted NOX RATE</t>
  </si>
  <si>
    <t>Planned Retirements</t>
  </si>
  <si>
    <t>Potential Retirements</t>
  </si>
  <si>
    <t>Hardin</t>
  </si>
  <si>
    <t>2017-19 Controls &amp; Fuel Switches</t>
  </si>
  <si>
    <t xml:space="preserve">SO2 Tons </t>
  </si>
  <si>
    <t>NOx Tons</t>
  </si>
  <si>
    <t>PAC IRP (SCR Req'd 2021)</t>
  </si>
  <si>
    <t>PLANNED RETIREMENTS - NO POST-COMBUSTION CONTROL FOR NOX</t>
  </si>
  <si>
    <t>POTENTIAL RETIREMENTS - NO POST-COMBUSTION CONTROL FOR NOX</t>
  </si>
  <si>
    <t>POST 2028 RETIREMENT DATE - SCR INSTALLED</t>
  </si>
  <si>
    <t>POST 2028 RETIREMENT DATE - SNCR INSTALLED</t>
  </si>
  <si>
    <t>POST 2028 RETIREMENT DATE - NO POST COMBUSTION CONTROLS FOR NOX</t>
  </si>
  <si>
    <t>SCR INSTALLED</t>
  </si>
  <si>
    <t>SNCR INSTALLED</t>
  </si>
  <si>
    <t>GAS PLANTS</t>
  </si>
  <si>
    <t>No Post Combustion Controls</t>
  </si>
  <si>
    <t>2031 per TEP&amp;PNM - SCR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</si>
</sst>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E+00"/>
    <numFmt numFmtId="166" formatCode="0.000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19" fillId="0" borderId="10" xfId="0" applyNumberFormat="1" applyFont="1" applyFill="1" applyBorder="1" applyAlignment="1" applyProtection="1">
      <alignment horizontal="center"/>
    </xf>
    <xf numFmtId="0" fontId="0" fillId="34" borderId="10" xfId="0" applyNumberFormat="1" applyFont="1" applyFill="1" applyBorder="1" applyAlignment="1" applyProtection="1"/>
    <xf numFmtId="164" fontId="19" fillId="0" borderId="10" xfId="0" applyNumberFormat="1" applyFont="1" applyFill="1" applyBorder="1" applyAlignment="1" applyProtection="1">
      <alignment horizontal="right"/>
    </xf>
    <xf numFmtId="1" fontId="19" fillId="0" borderId="10" xfId="0" applyNumberFormat="1" applyFont="1" applyFill="1" applyBorder="1" applyAlignment="1" applyProtection="1">
      <alignment horizontal="center"/>
    </xf>
    <xf numFmtId="0" fontId="0" fillId="34" borderId="10" xfId="0" applyNumberFormat="1" applyFont="1" applyFill="1" applyBorder="1" applyAlignment="1" applyProtection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3" fontId="0" fillId="0" borderId="10" xfId="0" applyNumberFormat="1" applyBorder="1"/>
    <xf numFmtId="165" fontId="0" fillId="0" borderId="10" xfId="0" applyNumberFormat="1" applyBorder="1"/>
    <xf numFmtId="1" fontId="19" fillId="0" borderId="10" xfId="0" applyNumberFormat="1" applyFont="1" applyFill="1" applyBorder="1" applyAlignment="1" applyProtection="1">
      <alignment horizontal="left"/>
    </xf>
    <xf numFmtId="1" fontId="19" fillId="33" borderId="10" xfId="0" applyNumberFormat="1" applyFont="1" applyFill="1" applyBorder="1" applyAlignment="1" applyProtection="1">
      <alignment horizontal="left"/>
    </xf>
    <xf numFmtId="1" fontId="19" fillId="0" borderId="10" xfId="0" quotePrefix="1" applyNumberFormat="1" applyFont="1" applyFill="1" applyBorder="1" applyAlignment="1" applyProtection="1">
      <alignment horizontal="left"/>
    </xf>
    <xf numFmtId="0" fontId="0" fillId="34" borderId="10" xfId="0" applyNumberFormat="1" applyFont="1" applyFill="1" applyBorder="1" applyAlignment="1" applyProtection="1">
      <alignment horizontal="left"/>
    </xf>
    <xf numFmtId="4" fontId="0" fillId="0" borderId="10" xfId="0" applyNumberFormat="1" applyBorder="1"/>
    <xf numFmtId="164" fontId="20" fillId="0" borderId="10" xfId="0" applyNumberFormat="1" applyFont="1" applyFill="1" applyBorder="1" applyAlignment="1" applyProtection="1">
      <alignment horizontal="right"/>
    </xf>
    <xf numFmtId="0" fontId="20" fillId="0" borderId="10" xfId="0" applyNumberFormat="1" applyFont="1" applyFill="1" applyBorder="1" applyAlignment="1" applyProtection="1">
      <alignment horizontal="center"/>
    </xf>
    <xf numFmtId="1" fontId="20" fillId="0" borderId="10" xfId="0" applyNumberFormat="1" applyFont="1" applyFill="1" applyBorder="1" applyAlignment="1" applyProtection="1">
      <alignment horizontal="center"/>
    </xf>
    <xf numFmtId="1" fontId="20" fillId="0" borderId="10" xfId="0" quotePrefix="1" applyNumberFormat="1" applyFont="1" applyFill="1" applyBorder="1" applyAlignment="1" applyProtection="1">
      <alignment horizontal="left"/>
    </xf>
    <xf numFmtId="0" fontId="0" fillId="0" borderId="10" xfId="0" applyFill="1" applyBorder="1"/>
    <xf numFmtId="2" fontId="0" fillId="0" borderId="10" xfId="0" applyNumberFormat="1" applyBorder="1" applyAlignment="1">
      <alignment horizontal="center"/>
    </xf>
    <xf numFmtId="3" fontId="0" fillId="0" borderId="10" xfId="0" applyNumberFormat="1" applyFill="1" applyBorder="1"/>
    <xf numFmtId="4" fontId="0" fillId="0" borderId="10" xfId="0" applyNumberFormat="1" applyFill="1" applyBorder="1"/>
    <xf numFmtId="2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/>
    <xf numFmtId="166" fontId="0" fillId="0" borderId="10" xfId="0" applyNumberFormat="1" applyBorder="1"/>
    <xf numFmtId="166" fontId="0" fillId="0" borderId="10" xfId="0" applyNumberFormat="1" applyFill="1" applyBorder="1"/>
    <xf numFmtId="0" fontId="0" fillId="35" borderId="10" xfId="0" applyFill="1" applyBorder="1"/>
    <xf numFmtId="0" fontId="0" fillId="36" borderId="10" xfId="0" applyFill="1" applyBorder="1"/>
    <xf numFmtId="164" fontId="19" fillId="36" borderId="10" xfId="0" applyNumberFormat="1" applyFont="1" applyFill="1" applyBorder="1" applyAlignment="1" applyProtection="1">
      <alignment horizontal="right"/>
    </xf>
    <xf numFmtId="0" fontId="19" fillId="36" borderId="10" xfId="0" applyNumberFormat="1" applyFont="1" applyFill="1" applyBorder="1" applyAlignment="1" applyProtection="1">
      <alignment horizontal="center"/>
    </xf>
    <xf numFmtId="1" fontId="19" fillId="36" borderId="10" xfId="0" applyNumberFormat="1" applyFont="1" applyFill="1" applyBorder="1" applyAlignment="1" applyProtection="1">
      <alignment horizontal="center"/>
    </xf>
    <xf numFmtId="1" fontId="19" fillId="36" borderId="10" xfId="0" applyNumberFormat="1" applyFont="1" applyFill="1" applyBorder="1" applyAlignment="1" applyProtection="1">
      <alignment horizontal="left"/>
    </xf>
    <xf numFmtId="3" fontId="0" fillId="36" borderId="10" xfId="0" applyNumberFormat="1" applyFill="1" applyBorder="1"/>
    <xf numFmtId="4" fontId="0" fillId="36" borderId="10" xfId="0" applyNumberFormat="1" applyFill="1" applyBorder="1"/>
    <xf numFmtId="0" fontId="0" fillId="36" borderId="0" xfId="0" applyFill="1"/>
    <xf numFmtId="165" fontId="0" fillId="36" borderId="10" xfId="0" applyNumberFormat="1" applyFill="1" applyBorder="1"/>
    <xf numFmtId="2" fontId="0" fillId="36" borderId="10" xfId="0" applyNumberFormat="1" applyFill="1" applyBorder="1" applyAlignment="1">
      <alignment horizontal="center"/>
    </xf>
    <xf numFmtId="166" fontId="0" fillId="36" borderId="10" xfId="0" applyNumberFormat="1" applyFill="1" applyBorder="1"/>
    <xf numFmtId="0" fontId="13" fillId="36" borderId="10" xfId="0" applyFont="1" applyFill="1" applyBorder="1"/>
    <xf numFmtId="1" fontId="19" fillId="37" borderId="10" xfId="0" applyNumberFormat="1" applyFont="1" applyFill="1" applyBorder="1" applyAlignment="1" applyProtection="1">
      <alignment horizontal="left"/>
    </xf>
    <xf numFmtId="2" fontId="0" fillId="38" borderId="10" xfId="0" applyNumberFormat="1" applyFill="1" applyBorder="1" applyAlignment="1">
      <alignment horizontal="center"/>
    </xf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0" fontId="0" fillId="0" borderId="13" xfId="0" applyBorder="1" applyAlignment="1">
      <alignment horizontal="right"/>
    </xf>
    <xf numFmtId="0" fontId="0" fillId="34" borderId="13" xfId="0" applyNumberFormat="1" applyFont="1" applyFill="1" applyBorder="1" applyAlignment="1" applyProtection="1"/>
    <xf numFmtId="0" fontId="0" fillId="34" borderId="13" xfId="0" applyNumberFormat="1" applyFont="1" applyFill="1" applyBorder="1" applyAlignment="1" applyProtection="1">
      <alignment horizontal="center"/>
    </xf>
    <xf numFmtId="0" fontId="0" fillId="34" borderId="13" xfId="0" applyNumberFormat="1" applyFont="1" applyFill="1" applyBorder="1" applyAlignment="1" applyProtection="1">
      <alignment horizontal="left"/>
    </xf>
    <xf numFmtId="2" fontId="0" fillId="0" borderId="14" xfId="0" applyNumberFormat="1" applyBorder="1" applyAlignment="1">
      <alignment horizontal="center"/>
    </xf>
    <xf numFmtId="3" fontId="0" fillId="0" borderId="14" xfId="0" applyNumberFormat="1" applyBorder="1"/>
    <xf numFmtId="165" fontId="0" fillId="0" borderId="14" xfId="0" applyNumberFormat="1" applyBorder="1"/>
    <xf numFmtId="0" fontId="0" fillId="0" borderId="14" xfId="0" applyBorder="1"/>
    <xf numFmtId="2" fontId="0" fillId="0" borderId="15" xfId="0" applyNumberFormat="1" applyBorder="1" applyAlignment="1">
      <alignment horizontal="center"/>
    </xf>
    <xf numFmtId="3" fontId="0" fillId="0" borderId="16" xfId="0" applyNumberFormat="1" applyBorder="1"/>
    <xf numFmtId="167" fontId="0" fillId="0" borderId="16" xfId="0" applyNumberFormat="1" applyBorder="1"/>
    <xf numFmtId="165" fontId="0" fillId="0" borderId="17" xfId="0" applyNumberFormat="1" applyBorder="1"/>
    <xf numFmtId="2" fontId="0" fillId="0" borderId="18" xfId="0" applyNumberFormat="1" applyBorder="1" applyAlignment="1">
      <alignment horizontal="center" wrapText="1"/>
    </xf>
    <xf numFmtId="167" fontId="0" fillId="0" borderId="19" xfId="0" applyNumberFormat="1" applyBorder="1"/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3" fontId="0" fillId="0" borderId="21" xfId="0" applyNumberFormat="1" applyBorder="1"/>
    <xf numFmtId="167" fontId="0" fillId="0" borderId="22" xfId="0" applyNumberFormat="1" applyBorder="1"/>
    <xf numFmtId="0" fontId="0" fillId="35" borderId="10" xfId="0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164" fontId="18" fillId="35" borderId="10" xfId="0" applyNumberFormat="1" applyFont="1" applyFill="1" applyBorder="1" applyAlignment="1" applyProtection="1">
      <alignment horizontal="center" vertical="center" wrapText="1"/>
    </xf>
    <xf numFmtId="0" fontId="18" fillId="35" borderId="10" xfId="0" applyNumberFormat="1" applyFont="1" applyFill="1" applyBorder="1" applyAlignment="1" applyProtection="1">
      <alignment horizontal="center" vertical="center" wrapText="1"/>
    </xf>
    <xf numFmtId="1" fontId="18" fillId="35" borderId="10" xfId="0" applyNumberFormat="1" applyFont="1" applyFill="1" applyBorder="1" applyAlignment="1" applyProtection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2" fontId="16" fillId="35" borderId="10" xfId="0" applyNumberFormat="1" applyFont="1" applyFill="1" applyBorder="1" applyAlignment="1">
      <alignment horizontal="center" vertical="center" wrapText="1"/>
    </xf>
    <xf numFmtId="166" fontId="16" fillId="35" borderId="10" xfId="0" applyNumberFormat="1" applyFont="1" applyFill="1" applyBorder="1" applyAlignment="1">
      <alignment horizontal="center" vertical="center" wrapText="1"/>
    </xf>
    <xf numFmtId="165" fontId="16" fillId="35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6" fontId="0" fillId="0" borderId="10" xfId="0" applyNumberFormat="1" applyFill="1" applyBorder="1" applyAlignment="1">
      <alignment horizontal="left"/>
    </xf>
    <xf numFmtId="0" fontId="0" fillId="35" borderId="13" xfId="0" applyFill="1" applyBorder="1"/>
    <xf numFmtId="0" fontId="0" fillId="0" borderId="13" xfId="0" applyBorder="1" applyAlignment="1">
      <alignment horizontal="left"/>
    </xf>
    <xf numFmtId="164" fontId="19" fillId="0" borderId="13" xfId="0" applyNumberFormat="1" applyFont="1" applyFill="1" applyBorder="1" applyAlignment="1" applyProtection="1">
      <alignment horizontal="right"/>
    </xf>
    <xf numFmtId="0" fontId="19" fillId="0" borderId="13" xfId="0" applyNumberFormat="1" applyFont="1" applyFill="1" applyBorder="1" applyAlignment="1" applyProtection="1">
      <alignment horizontal="center"/>
    </xf>
    <xf numFmtId="1" fontId="19" fillId="0" borderId="13" xfId="0" applyNumberFormat="1" applyFont="1" applyFill="1" applyBorder="1" applyAlignment="1" applyProtection="1">
      <alignment horizontal="center"/>
    </xf>
    <xf numFmtId="1" fontId="19" fillId="0" borderId="13" xfId="0" quotePrefix="1" applyNumberFormat="1" applyFont="1" applyFill="1" applyBorder="1" applyAlignment="1" applyProtection="1">
      <alignment horizontal="left"/>
    </xf>
    <xf numFmtId="3" fontId="0" fillId="0" borderId="13" xfId="0" applyNumberFormat="1" applyBorder="1"/>
    <xf numFmtId="4" fontId="0" fillId="0" borderId="13" xfId="0" applyNumberFormat="1" applyBorder="1"/>
    <xf numFmtId="2" fontId="0" fillId="0" borderId="13" xfId="0" applyNumberFormat="1" applyBorder="1" applyAlignment="1">
      <alignment horizontal="center"/>
    </xf>
    <xf numFmtId="166" fontId="0" fillId="0" borderId="13" xfId="0" applyNumberFormat="1" applyBorder="1"/>
    <xf numFmtId="165" fontId="0" fillId="0" borderId="13" xfId="0" applyNumberFormat="1" applyBorder="1"/>
    <xf numFmtId="0" fontId="0" fillId="0" borderId="0" xfId="0" applyFill="1" applyBorder="1"/>
    <xf numFmtId="3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1" fontId="19" fillId="0" borderId="10" xfId="0" applyNumberFormat="1" applyFont="1" applyFill="1" applyBorder="1" applyAlignment="1" applyProtection="1">
      <alignment horizontal="left" vertical="top" wrapText="1"/>
    </xf>
    <xf numFmtId="167" fontId="0" fillId="0" borderId="23" xfId="0" applyNumberFormat="1" applyBorder="1"/>
    <xf numFmtId="2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6" fontId="0" fillId="0" borderId="17" xfId="0" applyNumberFormat="1" applyBorder="1"/>
    <xf numFmtId="0" fontId="16" fillId="35" borderId="11" xfId="0" applyFont="1" applyFill="1" applyBorder="1" applyAlignment="1">
      <alignment horizontal="center" vertical="center" wrapText="1"/>
    </xf>
    <xf numFmtId="0" fontId="0" fillId="36" borderId="11" xfId="0" applyFill="1" applyBorder="1"/>
    <xf numFmtId="0" fontId="0" fillId="0" borderId="11" xfId="0" applyFill="1" applyBorder="1"/>
    <xf numFmtId="0" fontId="0" fillId="0" borderId="25" xfId="0" applyBorder="1"/>
    <xf numFmtId="0" fontId="16" fillId="0" borderId="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</a:t>
            </a:r>
            <a:r>
              <a:rPr lang="en-US" baseline="0"/>
              <a:t> NOx Emissions - WECC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A0-4A4B-B800-EA94D48263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A0-4A4B-B800-EA94D48263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A0-4A4B-B800-EA94D48263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A0-4A4B-B800-EA94D48263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4A0-4A4B-B800-EA94D48263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4A0-4A4B-B800-EA94D48263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4A0-4A4B-B800-EA94D48263FD}"/>
              </c:ext>
            </c:extLst>
          </c:dPt>
          <c:cat>
            <c:strRef>
              <c:f>Sheet1!$C$4:$C$10</c:f>
              <c:strCache>
                <c:ptCount val="7"/>
                <c:pt idx="0">
                  <c:v>2017-19 Controls &amp; Fuel Switches</c:v>
                </c:pt>
                <c:pt idx="1">
                  <c:v>Planned Retirements</c:v>
                </c:pt>
                <c:pt idx="2">
                  <c:v>Potential Retirements</c:v>
                </c:pt>
                <c:pt idx="3">
                  <c:v>No Post Combustion Controls</c:v>
                </c:pt>
                <c:pt idx="4">
                  <c:v>SCR INSTALLED</c:v>
                </c:pt>
                <c:pt idx="5">
                  <c:v>SNCR INSTALLED</c:v>
                </c:pt>
                <c:pt idx="6">
                  <c:v>GAS PLANTS</c:v>
                </c:pt>
              </c:strCache>
            </c:strRef>
          </c:cat>
          <c:val>
            <c:numRef>
              <c:f>Sheet1!$D$4:$D$10</c:f>
              <c:numCache>
                <c:formatCode>#,##0</c:formatCode>
                <c:ptCount val="7"/>
                <c:pt idx="0">
                  <c:v>21373</c:v>
                </c:pt>
                <c:pt idx="1">
                  <c:v>69700.976999999999</c:v>
                </c:pt>
                <c:pt idx="2">
                  <c:v>21024.874000000003</c:v>
                </c:pt>
                <c:pt idx="3">
                  <c:v>40375.181000000004</c:v>
                </c:pt>
                <c:pt idx="4">
                  <c:v>13914.407800339446</c:v>
                </c:pt>
                <c:pt idx="5">
                  <c:v>10611.607922846155</c:v>
                </c:pt>
                <c:pt idx="6">
                  <c:v>12693.553999999995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9-4034-AECF-400DCAC49E9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5F-4ABF-A454-E18A6BFBA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5F-4ABF-A454-E18A6BFBA1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5F-4ABF-A454-E18A6BFBA1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5F-4ABF-A454-E18A6BFBA1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5F-4ABF-A454-E18A6BFBA1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75F-4ABF-A454-E18A6BFBA1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75F-4ABF-A454-E18A6BFBA1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Sheet1!$C$4:$C$10</c:f>
              <c:strCache>
                <c:ptCount val="7"/>
                <c:pt idx="0">
                  <c:v>2017-19 Controls &amp; Fuel Switches</c:v>
                </c:pt>
                <c:pt idx="1">
                  <c:v>Planned Retirements</c:v>
                </c:pt>
                <c:pt idx="2">
                  <c:v>Potential Retirements</c:v>
                </c:pt>
                <c:pt idx="3">
                  <c:v>No Post Combustion Controls</c:v>
                </c:pt>
                <c:pt idx="4">
                  <c:v>SCR INSTALLED</c:v>
                </c:pt>
                <c:pt idx="5">
                  <c:v>SNCR INSTALLED</c:v>
                </c:pt>
                <c:pt idx="6">
                  <c:v>GAS PLANTS</c:v>
                </c:pt>
              </c:strCache>
            </c:strRef>
          </c:cat>
          <c:val>
            <c:numRef>
              <c:f>Sheet1!$E$4:$E$10</c:f>
              <c:numCache>
                <c:formatCode>0.0%</c:formatCode>
                <c:ptCount val="7"/>
                <c:pt idx="0">
                  <c:v>0.11267116974872457</c:v>
                </c:pt>
                <c:pt idx="1">
                  <c:v>0.36743978904313607</c:v>
                </c:pt>
                <c:pt idx="2">
                  <c:v>0.11083596815606354</c:v>
                </c:pt>
                <c:pt idx="3">
                  <c:v>0.21284418996334065</c:v>
                </c:pt>
                <c:pt idx="4">
                  <c:v>7.3352014374445468E-2</c:v>
                </c:pt>
                <c:pt idx="5">
                  <c:v>5.5940779375001623E-2</c:v>
                </c:pt>
                <c:pt idx="6">
                  <c:v>6.6916089339287943E-2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9-4034-AECF-400DCAC49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SO2</a:t>
            </a:r>
            <a:r>
              <a:rPr lang="en-US" baseline="0"/>
              <a:t> Emissions - WECC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32-4A23-A296-D4771D16BB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2-4A23-A296-D4771D16BB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2-4A23-A296-D4771D16BB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2-4A23-A296-D4771D16BB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32-4A23-A296-D4771D16BB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2-4A23-A296-D4771D16BBC7}"/>
              </c:ext>
            </c:extLst>
          </c:dPt>
          <c:cat>
            <c:strRef>
              <c:f>Sheet1!$F$4:$F$9</c:f>
              <c:strCache>
                <c:ptCount val="6"/>
                <c:pt idx="0">
                  <c:v>2017-19 Controls &amp; Fuel Switches</c:v>
                </c:pt>
                <c:pt idx="1">
                  <c:v>Planned Retirements</c:v>
                </c:pt>
                <c:pt idx="2">
                  <c:v>Potential Retirements</c:v>
                </c:pt>
                <c:pt idx="3">
                  <c:v>No Post Combustion Controls</c:v>
                </c:pt>
                <c:pt idx="4">
                  <c:v>SCR INSTALLED</c:v>
                </c:pt>
                <c:pt idx="5">
                  <c:v>SNCR INSTALLED</c:v>
                </c:pt>
              </c:strCache>
            </c:strRef>
          </c:cat>
          <c:val>
            <c:numRef>
              <c:f>Sheet1!$G$4:$G$9</c:f>
              <c:numCache>
                <c:formatCode>#,##0</c:formatCode>
                <c:ptCount val="6"/>
                <c:pt idx="0">
                  <c:v>1334</c:v>
                </c:pt>
                <c:pt idx="1">
                  <c:v>30218.172000000002</c:v>
                </c:pt>
                <c:pt idx="2">
                  <c:v>13793.204999999998</c:v>
                </c:pt>
                <c:pt idx="3">
                  <c:v>22693.125999999997</c:v>
                </c:pt>
                <c:pt idx="4">
                  <c:v>20555.831999999999</c:v>
                </c:pt>
                <c:pt idx="5">
                  <c:v>6987.4250000000002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4-4B79-8688-21807E6DB5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EE-4037-B9A4-707D5EA096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EE-4037-B9A4-707D5EA096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EE-4037-B9A4-707D5EA096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EE-4037-B9A4-707D5EA096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EE-4037-B9A4-707D5EA096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DEE-4037-B9A4-707D5EA096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Sheet1!$F$4:$F$9</c:f>
              <c:strCache>
                <c:ptCount val="6"/>
                <c:pt idx="0">
                  <c:v>2017-19 Controls &amp; Fuel Switches</c:v>
                </c:pt>
                <c:pt idx="1">
                  <c:v>Planned Retirements</c:v>
                </c:pt>
                <c:pt idx="2">
                  <c:v>Potential Retirements</c:v>
                </c:pt>
                <c:pt idx="3">
                  <c:v>No Post Combustion Controls</c:v>
                </c:pt>
                <c:pt idx="4">
                  <c:v>SCR INSTALLED</c:v>
                </c:pt>
                <c:pt idx="5">
                  <c:v>SNCR INSTALLED</c:v>
                </c:pt>
              </c:strCache>
            </c:strRef>
          </c:cat>
          <c:val>
            <c:numRef>
              <c:f>Sheet1!$H$4:$H$9</c:f>
              <c:numCache>
                <c:formatCode>0.0%</c:formatCode>
                <c:ptCount val="6"/>
                <c:pt idx="0">
                  <c:v>1.3890369787883433E-2</c:v>
                </c:pt>
                <c:pt idx="1">
                  <c:v>0.31464886311384194</c:v>
                </c:pt>
                <c:pt idx="2">
                  <c:v>0.14362272714399002</c:v>
                </c:pt>
                <c:pt idx="3">
                  <c:v>0.23629378694380207</c:v>
                </c:pt>
                <c:pt idx="4">
                  <c:v>0.21403906130255432</c:v>
                </c:pt>
                <c:pt idx="5">
                  <c:v>7.2757059306672714E-2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4-4B79-8688-21807E6D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47625</xdr:rowOff>
    </xdr:from>
    <xdr:to>
      <xdr:col>19</xdr:col>
      <xdr:colOff>323850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152398</xdr:colOff>
      <xdr:row>17</xdr:row>
      <xdr:rowOff>76200</xdr:rowOff>
    </xdr:from>
    <xdr:to>
      <xdr:col>19</xdr:col>
      <xdr:colOff>342899</xdr:colOff>
      <xdr:row>35</xdr:row>
      <xdr:rowOff>161926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tabSelected="1" zoomScale="75" zoomScaleNormal="75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ColWidth="8.7109375" defaultRowHeight="15" x14ac:dyDescent="0.25"/>
  <cols>
    <col min="1" max="1" width="4.140625" style="88" customWidth="1"/>
    <col min="2" max="2" width="6.42578125" style="88" customWidth="1"/>
    <col min="3" max="3" width="7.7109375" style="88" hidden="1" customWidth="1"/>
    <col min="4" max="4" width="6" style="88" customWidth="1"/>
    <col min="5" max="5" width="20.140625" style="88" customWidth="1"/>
    <col min="6" max="6" width="8.5703125" style="98" customWidth="1"/>
    <col min="7" max="7" width="14.140625" style="91" customWidth="1"/>
    <col min="8" max="8" width="14.7109375" style="91" customWidth="1"/>
    <col min="9" max="9" width="12.28515625" style="92" customWidth="1"/>
    <col min="10" max="10" width="25.5703125" style="100" customWidth="1"/>
    <col min="11" max="11" width="10.85546875" style="94" hidden="1" customWidth="1"/>
    <col min="12" max="12" width="11.5703125" style="94" hidden="1" customWidth="1"/>
    <col min="13" max="14" width="8.140625" style="94" customWidth="1"/>
    <col min="15" max="15" width="14.7109375" style="95" customWidth="1"/>
    <col min="16" max="16" width="10.28515625" style="94" customWidth="1"/>
    <col min="17" max="17" width="10.28515625" style="96" customWidth="1"/>
    <col min="18" max="18" width="18.7109375" style="94" hidden="1" customWidth="1"/>
    <col min="19" max="19" width="13" style="97" hidden="1" customWidth="1"/>
    <col min="20" max="20" width="8.7109375" style="88" hidden="1" customWidth="1"/>
    <col min="21" max="21" width="241.5703125" style="88" hidden="1" customWidth="1"/>
    <col min="22" max="22" width="36.28515625" style="88" customWidth="1"/>
    <col min="23" max="23" width="199.85546875" style="88" hidden="1" customWidth="1"/>
    <col min="24" max="24" width="184.7109375" style="88" hidden="1" customWidth="1"/>
    <col min="25" max="25" width="28.85546875" style="88" hidden="1" customWidth="1"/>
    <col min="26" max="26" width="10" style="88" hidden="1" customWidth="1"/>
    <col min="27" max="27" width="21" style="88" hidden="1" customWidth="1"/>
    <col min="28" max="28" width="32.28515625" style="88" bestFit="1" customWidth="1"/>
    <col min="29" max="29" width="89.140625" style="88" bestFit="1" customWidth="1"/>
    <col min="30" max="30" width="12.7109375" style="88" hidden="1" customWidth="1"/>
    <col min="31" max="31" width="12.28515625" style="88" hidden="1" customWidth="1"/>
    <col min="32" max="16384" width="8.7109375" style="88"/>
  </cols>
  <sheetData>
    <row r="1" spans="1:31" s="111" customFormat="1" ht="43.5" customHeight="1" x14ac:dyDescent="0.25">
      <c r="A1" s="63"/>
      <c r="B1" s="64" t="s">
        <v>318</v>
      </c>
      <c r="C1" s="64" t="s">
        <v>2</v>
      </c>
      <c r="D1" s="64" t="s">
        <v>0</v>
      </c>
      <c r="E1" s="64" t="s">
        <v>1</v>
      </c>
      <c r="F1" s="72" t="s">
        <v>3</v>
      </c>
      <c r="G1" s="65" t="s">
        <v>291</v>
      </c>
      <c r="H1" s="66" t="s">
        <v>292</v>
      </c>
      <c r="I1" s="67" t="s">
        <v>293</v>
      </c>
      <c r="J1" s="67" t="s">
        <v>294</v>
      </c>
      <c r="K1" s="68" t="s">
        <v>4</v>
      </c>
      <c r="L1" s="68" t="s">
        <v>5</v>
      </c>
      <c r="M1" s="68" t="s">
        <v>6</v>
      </c>
      <c r="N1" s="68" t="s">
        <v>307</v>
      </c>
      <c r="O1" s="69" t="s">
        <v>7</v>
      </c>
      <c r="P1" s="68" t="s">
        <v>8</v>
      </c>
      <c r="Q1" s="70" t="s">
        <v>326</v>
      </c>
      <c r="R1" s="68" t="s">
        <v>9</v>
      </c>
      <c r="S1" s="71" t="s">
        <v>10</v>
      </c>
      <c r="T1" s="64" t="s">
        <v>11</v>
      </c>
      <c r="U1" s="64" t="s">
        <v>12</v>
      </c>
      <c r="V1" s="64" t="s">
        <v>13</v>
      </c>
      <c r="W1" s="64" t="s">
        <v>14</v>
      </c>
      <c r="X1" s="64" t="s">
        <v>15</v>
      </c>
      <c r="Y1" s="64" t="s">
        <v>16</v>
      </c>
      <c r="Z1" s="64" t="s">
        <v>17</v>
      </c>
      <c r="AA1" s="64" t="s">
        <v>18</v>
      </c>
      <c r="AB1" s="64" t="s">
        <v>19</v>
      </c>
      <c r="AC1" s="64" t="s">
        <v>20</v>
      </c>
      <c r="AD1" s="64" t="s">
        <v>21</v>
      </c>
      <c r="AE1" s="107" t="s">
        <v>22</v>
      </c>
    </row>
    <row r="2" spans="1:31" x14ac:dyDescent="0.25">
      <c r="A2" s="28"/>
      <c r="B2" s="28"/>
      <c r="C2" s="28"/>
      <c r="D2" s="28"/>
      <c r="E2" s="39" t="s">
        <v>334</v>
      </c>
      <c r="F2" s="73"/>
      <c r="G2" s="29"/>
      <c r="H2" s="30"/>
      <c r="I2" s="31"/>
      <c r="J2" s="32"/>
      <c r="K2" s="33"/>
      <c r="L2" s="33"/>
      <c r="M2" s="33"/>
      <c r="N2" s="34"/>
      <c r="O2" s="37"/>
      <c r="P2" s="33"/>
      <c r="Q2" s="38"/>
      <c r="R2" s="33"/>
      <c r="S2" s="36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08"/>
    </row>
    <row r="3" spans="1:31" x14ac:dyDescent="0.25">
      <c r="A3" s="27">
        <v>1</v>
      </c>
      <c r="B3" s="6">
        <v>2017</v>
      </c>
      <c r="C3" s="6">
        <v>113</v>
      </c>
      <c r="D3" s="6" t="s">
        <v>23</v>
      </c>
      <c r="E3" s="6" t="s">
        <v>39</v>
      </c>
      <c r="F3" s="74">
        <v>1</v>
      </c>
      <c r="G3" s="3">
        <v>113.6</v>
      </c>
      <c r="H3" s="1">
        <v>1962</v>
      </c>
      <c r="I3" s="4">
        <v>2025</v>
      </c>
      <c r="J3" s="10" t="s">
        <v>308</v>
      </c>
      <c r="K3" s="8">
        <v>5855.23</v>
      </c>
      <c r="L3" s="8">
        <v>441274.87</v>
      </c>
      <c r="M3" s="8">
        <v>243.82400000000001</v>
      </c>
      <c r="N3" s="14">
        <f t="shared" ref="N3:N28" si="0">M3*2000/S3</f>
        <v>8.8094142919508775E-2</v>
      </c>
      <c r="O3" s="20">
        <v>0.16200000000000001</v>
      </c>
      <c r="P3" s="8">
        <v>451.63</v>
      </c>
      <c r="Q3" s="25"/>
      <c r="R3" s="8">
        <v>567943.09900000005</v>
      </c>
      <c r="S3" s="9">
        <v>5535532.5999999996</v>
      </c>
      <c r="T3" s="6" t="s">
        <v>40</v>
      </c>
      <c r="U3" s="6" t="s">
        <v>24</v>
      </c>
      <c r="V3" s="6" t="s">
        <v>24</v>
      </c>
      <c r="W3" s="6" t="s">
        <v>41</v>
      </c>
      <c r="X3" s="6" t="s">
        <v>42</v>
      </c>
      <c r="Y3" s="6" t="s">
        <v>43</v>
      </c>
      <c r="Z3" s="6" t="s">
        <v>34</v>
      </c>
      <c r="AA3" s="6"/>
      <c r="AB3" s="6" t="s">
        <v>35</v>
      </c>
      <c r="AC3" s="6" t="s">
        <v>44</v>
      </c>
      <c r="AD3" s="6" t="s">
        <v>45</v>
      </c>
      <c r="AE3" s="42"/>
    </row>
    <row r="4" spans="1:31" x14ac:dyDescent="0.25">
      <c r="A4" s="27">
        <v>1</v>
      </c>
      <c r="B4" s="6">
        <v>2017</v>
      </c>
      <c r="C4" s="6">
        <v>113</v>
      </c>
      <c r="D4" s="6" t="s">
        <v>23</v>
      </c>
      <c r="E4" s="6" t="s">
        <v>39</v>
      </c>
      <c r="F4" s="74">
        <v>3</v>
      </c>
      <c r="G4" s="3">
        <v>312.3</v>
      </c>
      <c r="H4" s="1">
        <v>1980</v>
      </c>
      <c r="I4" s="4">
        <v>2025</v>
      </c>
      <c r="J4" s="10" t="s">
        <v>308</v>
      </c>
      <c r="K4" s="8">
        <v>7519.62</v>
      </c>
      <c r="L4" s="8">
        <v>1418112.96</v>
      </c>
      <c r="M4" s="8">
        <v>643.73400000000004</v>
      </c>
      <c r="N4" s="14">
        <f t="shared" si="0"/>
        <v>7.8639068758325645E-2</v>
      </c>
      <c r="O4" s="20">
        <v>0.18390000000000001</v>
      </c>
      <c r="P4" s="8">
        <v>1518.9290000000001</v>
      </c>
      <c r="Q4" s="25"/>
      <c r="R4" s="8">
        <v>1679754.254</v>
      </c>
      <c r="S4" s="9">
        <v>16371862.234999999</v>
      </c>
      <c r="T4" s="6" t="s">
        <v>40</v>
      </c>
      <c r="U4" s="6" t="s">
        <v>24</v>
      </c>
      <c r="V4" s="6" t="s">
        <v>24</v>
      </c>
      <c r="W4" s="6" t="s">
        <v>46</v>
      </c>
      <c r="X4" s="6" t="s">
        <v>47</v>
      </c>
      <c r="Y4" s="6" t="s">
        <v>43</v>
      </c>
      <c r="Z4" s="6" t="s">
        <v>34</v>
      </c>
      <c r="AA4" s="6"/>
      <c r="AB4" s="6" t="s">
        <v>35</v>
      </c>
      <c r="AC4" s="6" t="s">
        <v>48</v>
      </c>
      <c r="AD4" s="6" t="s">
        <v>45</v>
      </c>
      <c r="AE4" s="42"/>
    </row>
    <row r="5" spans="1:31" x14ac:dyDescent="0.25">
      <c r="A5" s="27">
        <v>1</v>
      </c>
      <c r="B5" s="6">
        <v>2017</v>
      </c>
      <c r="C5" s="6">
        <v>113</v>
      </c>
      <c r="D5" s="6" t="s">
        <v>23</v>
      </c>
      <c r="E5" s="6" t="s">
        <v>39</v>
      </c>
      <c r="F5" s="74">
        <v>4</v>
      </c>
      <c r="G5" s="3">
        <v>414</v>
      </c>
      <c r="H5" s="1">
        <v>1981</v>
      </c>
      <c r="I5" s="4">
        <v>2025</v>
      </c>
      <c r="J5" s="10" t="s">
        <v>314</v>
      </c>
      <c r="K5" s="8">
        <v>7151.06</v>
      </c>
      <c r="L5" s="8">
        <v>2162256.06</v>
      </c>
      <c r="M5" s="8">
        <v>867.66800000000001</v>
      </c>
      <c r="N5" s="14">
        <f t="shared" si="0"/>
        <v>7.2216043373316469E-2</v>
      </c>
      <c r="O5" s="20">
        <v>0.17150000000000001</v>
      </c>
      <c r="P5" s="8">
        <v>2098.587</v>
      </c>
      <c r="Q5" s="25"/>
      <c r="R5" s="8">
        <v>2465457.7200000002</v>
      </c>
      <c r="S5" s="9">
        <v>24029785.057999998</v>
      </c>
      <c r="T5" s="6" t="s">
        <v>40</v>
      </c>
      <c r="U5" s="6" t="s">
        <v>49</v>
      </c>
      <c r="V5" s="6" t="s">
        <v>24</v>
      </c>
      <c r="W5" s="6" t="s">
        <v>41</v>
      </c>
      <c r="X5" s="6" t="s">
        <v>42</v>
      </c>
      <c r="Y5" s="6" t="s">
        <v>43</v>
      </c>
      <c r="Z5" s="6" t="s">
        <v>34</v>
      </c>
      <c r="AA5" s="6"/>
      <c r="AB5" s="6" t="s">
        <v>35</v>
      </c>
      <c r="AC5" s="6" t="s">
        <v>48</v>
      </c>
      <c r="AD5" s="6" t="s">
        <v>45</v>
      </c>
      <c r="AE5" s="42"/>
    </row>
    <row r="6" spans="1:31" x14ac:dyDescent="0.25">
      <c r="A6" s="27">
        <v>1</v>
      </c>
      <c r="B6" s="6">
        <v>2017</v>
      </c>
      <c r="C6" s="6">
        <v>4941</v>
      </c>
      <c r="D6" s="6" t="s">
        <v>23</v>
      </c>
      <c r="E6" s="6" t="s">
        <v>64</v>
      </c>
      <c r="F6" s="74">
        <v>1</v>
      </c>
      <c r="G6" s="3">
        <v>803.1</v>
      </c>
      <c r="H6" s="1">
        <v>1974</v>
      </c>
      <c r="I6" s="4">
        <v>2019</v>
      </c>
      <c r="J6" s="10" t="s">
        <v>297</v>
      </c>
      <c r="K6" s="8">
        <v>7763.79</v>
      </c>
      <c r="L6" s="8">
        <v>4734107.92</v>
      </c>
      <c r="M6" s="8">
        <v>1624.116</v>
      </c>
      <c r="N6" s="14">
        <f t="shared" si="0"/>
        <v>6.9543945181089292E-2</v>
      </c>
      <c r="O6" s="20">
        <v>0.18770000000000001</v>
      </c>
      <c r="P6" s="8">
        <v>4487.482</v>
      </c>
      <c r="Q6" s="25"/>
      <c r="R6" s="8">
        <v>4792196.1359999999</v>
      </c>
      <c r="S6" s="9">
        <v>46707617.630000003</v>
      </c>
      <c r="T6" s="6" t="s">
        <v>65</v>
      </c>
      <c r="U6" s="6" t="s">
        <v>66</v>
      </c>
      <c r="V6" s="6" t="s">
        <v>26</v>
      </c>
      <c r="W6" s="6" t="s">
        <v>53</v>
      </c>
      <c r="X6" s="6" t="s">
        <v>54</v>
      </c>
      <c r="Y6" s="6" t="s">
        <v>43</v>
      </c>
      <c r="Z6" s="6" t="s">
        <v>34</v>
      </c>
      <c r="AA6" s="6" t="s">
        <v>55</v>
      </c>
      <c r="AB6" s="6" t="s">
        <v>56</v>
      </c>
      <c r="AC6" s="6" t="s">
        <v>67</v>
      </c>
      <c r="AD6" s="6" t="s">
        <v>58</v>
      </c>
      <c r="AE6" s="42"/>
    </row>
    <row r="7" spans="1:31" x14ac:dyDescent="0.25">
      <c r="A7" s="27">
        <v>1</v>
      </c>
      <c r="B7" s="6">
        <v>2017</v>
      </c>
      <c r="C7" s="6">
        <v>4941</v>
      </c>
      <c r="D7" s="6" t="s">
        <v>23</v>
      </c>
      <c r="E7" s="6" t="s">
        <v>64</v>
      </c>
      <c r="F7" s="74">
        <v>2</v>
      </c>
      <c r="G7" s="3">
        <v>803.1</v>
      </c>
      <c r="H7" s="1">
        <v>1975</v>
      </c>
      <c r="I7" s="4">
        <v>2019</v>
      </c>
      <c r="J7" s="10" t="s">
        <v>297</v>
      </c>
      <c r="K7" s="8">
        <v>8196.06</v>
      </c>
      <c r="L7" s="8">
        <v>5274845.24</v>
      </c>
      <c r="M7" s="8">
        <v>1520.9590000000001</v>
      </c>
      <c r="N7" s="14">
        <f t="shared" si="0"/>
        <v>5.5317755371322566E-2</v>
      </c>
      <c r="O7" s="20">
        <v>0.17979999999999999</v>
      </c>
      <c r="P7" s="8">
        <v>5033.51</v>
      </c>
      <c r="Q7" s="25"/>
      <c r="R7" s="8">
        <v>5641960.7759999996</v>
      </c>
      <c r="S7" s="9">
        <v>54989902.963</v>
      </c>
      <c r="T7" s="6" t="s">
        <v>65</v>
      </c>
      <c r="U7" s="6" t="s">
        <v>66</v>
      </c>
      <c r="V7" s="6" t="s">
        <v>26</v>
      </c>
      <c r="W7" s="6" t="s">
        <v>68</v>
      </c>
      <c r="X7" s="6" t="s">
        <v>69</v>
      </c>
      <c r="Y7" s="6" t="s">
        <v>43</v>
      </c>
      <c r="Z7" s="6" t="s">
        <v>34</v>
      </c>
      <c r="AA7" s="6" t="s">
        <v>55</v>
      </c>
      <c r="AB7" s="6" t="s">
        <v>56</v>
      </c>
      <c r="AC7" s="6" t="s">
        <v>67</v>
      </c>
      <c r="AD7" s="6" t="s">
        <v>58</v>
      </c>
      <c r="AE7" s="42"/>
    </row>
    <row r="8" spans="1:31" x14ac:dyDescent="0.25">
      <c r="A8" s="27">
        <v>1</v>
      </c>
      <c r="B8" s="6">
        <v>2017</v>
      </c>
      <c r="C8" s="6">
        <v>4941</v>
      </c>
      <c r="D8" s="6" t="s">
        <v>23</v>
      </c>
      <c r="E8" s="6" t="s">
        <v>64</v>
      </c>
      <c r="F8" s="74">
        <v>3</v>
      </c>
      <c r="G8" s="3">
        <v>803.1</v>
      </c>
      <c r="H8" s="1">
        <v>1976</v>
      </c>
      <c r="I8" s="4">
        <v>2019</v>
      </c>
      <c r="J8" s="10" t="s">
        <v>297</v>
      </c>
      <c r="K8" s="8">
        <v>8158.64</v>
      </c>
      <c r="L8" s="8">
        <v>5109135.1900000004</v>
      </c>
      <c r="M8" s="8">
        <v>1870.0820000000001</v>
      </c>
      <c r="N8" s="14">
        <f t="shared" si="0"/>
        <v>7.0295091465334122E-2</v>
      </c>
      <c r="O8" s="20">
        <v>0.18290000000000001</v>
      </c>
      <c r="P8" s="8">
        <v>5039.9769999999999</v>
      </c>
      <c r="Q8" s="25"/>
      <c r="R8" s="8">
        <v>5458993.5369999995</v>
      </c>
      <c r="S8" s="9">
        <v>53206616.877999999</v>
      </c>
      <c r="T8" s="6" t="s">
        <v>65</v>
      </c>
      <c r="U8" s="6" t="s">
        <v>66</v>
      </c>
      <c r="V8" s="6" t="s">
        <v>26</v>
      </c>
      <c r="W8" s="6" t="s">
        <v>68</v>
      </c>
      <c r="X8" s="6" t="s">
        <v>69</v>
      </c>
      <c r="Y8" s="6" t="s">
        <v>43</v>
      </c>
      <c r="Z8" s="6" t="s">
        <v>34</v>
      </c>
      <c r="AA8" s="6" t="s">
        <v>55</v>
      </c>
      <c r="AB8" s="6" t="s">
        <v>56</v>
      </c>
      <c r="AC8" s="6" t="s">
        <v>67</v>
      </c>
      <c r="AD8" s="6" t="s">
        <v>58</v>
      </c>
      <c r="AE8" s="42"/>
    </row>
    <row r="9" spans="1:31" x14ac:dyDescent="0.25">
      <c r="A9" s="27">
        <v>1</v>
      </c>
      <c r="B9" s="6">
        <v>2017</v>
      </c>
      <c r="C9" s="6">
        <v>470</v>
      </c>
      <c r="D9" s="6" t="s">
        <v>82</v>
      </c>
      <c r="E9" s="6" t="s">
        <v>89</v>
      </c>
      <c r="F9" s="74">
        <v>1</v>
      </c>
      <c r="G9" s="3">
        <v>382.5</v>
      </c>
      <c r="H9" s="1">
        <v>1973</v>
      </c>
      <c r="I9" s="4">
        <v>2022</v>
      </c>
      <c r="J9" s="10" t="s">
        <v>299</v>
      </c>
      <c r="K9" s="8">
        <v>7784.59</v>
      </c>
      <c r="L9" s="8">
        <v>2241967.63</v>
      </c>
      <c r="M9" s="8">
        <v>921.87900000000002</v>
      </c>
      <c r="N9" s="14">
        <f t="shared" si="0"/>
        <v>8.79916831615562E-2</v>
      </c>
      <c r="O9" s="20">
        <v>0.11799999999999999</v>
      </c>
      <c r="P9" s="8">
        <v>1254.702</v>
      </c>
      <c r="Q9" s="25"/>
      <c r="R9" s="8">
        <v>2167267.3470000001</v>
      </c>
      <c r="S9" s="9">
        <v>20953775.785999998</v>
      </c>
      <c r="T9" s="6" t="s">
        <v>90</v>
      </c>
      <c r="U9" s="6" t="s">
        <v>83</v>
      </c>
      <c r="V9" s="6" t="s">
        <v>83</v>
      </c>
      <c r="W9" s="6" t="s">
        <v>87</v>
      </c>
      <c r="X9" s="6" t="s">
        <v>88</v>
      </c>
      <c r="Y9" s="6" t="s">
        <v>43</v>
      </c>
      <c r="Z9" s="6" t="s">
        <v>34</v>
      </c>
      <c r="AA9" s="6" t="s">
        <v>38</v>
      </c>
      <c r="AB9" s="6" t="s">
        <v>73</v>
      </c>
      <c r="AC9" s="6" t="s">
        <v>48</v>
      </c>
      <c r="AD9" s="6" t="s">
        <v>45</v>
      </c>
      <c r="AE9" s="42" t="s">
        <v>91</v>
      </c>
    </row>
    <row r="10" spans="1:31" x14ac:dyDescent="0.25">
      <c r="A10" s="27">
        <v>1</v>
      </c>
      <c r="B10" s="6">
        <v>2017</v>
      </c>
      <c r="C10" s="6">
        <v>470</v>
      </c>
      <c r="D10" s="6" t="s">
        <v>82</v>
      </c>
      <c r="E10" s="6" t="s">
        <v>89</v>
      </c>
      <c r="F10" s="74">
        <v>2</v>
      </c>
      <c r="G10" s="3">
        <v>396</v>
      </c>
      <c r="H10" s="1">
        <v>1975</v>
      </c>
      <c r="I10" s="4">
        <v>2025</v>
      </c>
      <c r="J10" s="10" t="s">
        <v>299</v>
      </c>
      <c r="K10" s="8">
        <v>8390.18</v>
      </c>
      <c r="L10" s="8">
        <v>2663858.1</v>
      </c>
      <c r="M10" s="8">
        <v>1146.163</v>
      </c>
      <c r="N10" s="14">
        <f t="shared" si="0"/>
        <v>8.4762674878425148E-2</v>
      </c>
      <c r="O10" s="20">
        <v>0.16170000000000001</v>
      </c>
      <c r="P10" s="8">
        <v>2211.433</v>
      </c>
      <c r="Q10" s="25"/>
      <c r="R10" s="8">
        <v>2817988.415</v>
      </c>
      <c r="S10" s="9">
        <v>27044049.793000001</v>
      </c>
      <c r="T10" s="6" t="s">
        <v>90</v>
      </c>
      <c r="U10" s="6" t="s">
        <v>83</v>
      </c>
      <c r="V10" s="6" t="s">
        <v>83</v>
      </c>
      <c r="W10" s="6" t="s">
        <v>87</v>
      </c>
      <c r="X10" s="6" t="s">
        <v>88</v>
      </c>
      <c r="Y10" s="6" t="s">
        <v>27</v>
      </c>
      <c r="Z10" s="6" t="s">
        <v>34</v>
      </c>
      <c r="AA10" s="6" t="s">
        <v>38</v>
      </c>
      <c r="AB10" s="6" t="s">
        <v>73</v>
      </c>
      <c r="AC10" s="6" t="s">
        <v>57</v>
      </c>
      <c r="AD10" s="6" t="s">
        <v>45</v>
      </c>
      <c r="AE10" s="42" t="s">
        <v>91</v>
      </c>
    </row>
    <row r="11" spans="1:31" x14ac:dyDescent="0.25">
      <c r="A11" s="27">
        <v>1</v>
      </c>
      <c r="B11" s="6">
        <v>2017</v>
      </c>
      <c r="C11" s="6">
        <v>6021</v>
      </c>
      <c r="D11" s="6" t="s">
        <v>82</v>
      </c>
      <c r="E11" s="6" t="s">
        <v>93</v>
      </c>
      <c r="F11" s="74" t="s">
        <v>94</v>
      </c>
      <c r="G11" s="3">
        <v>446.4</v>
      </c>
      <c r="H11" s="1">
        <v>1980</v>
      </c>
      <c r="I11" s="4">
        <v>2025</v>
      </c>
      <c r="J11" s="10" t="s">
        <v>309</v>
      </c>
      <c r="K11" s="8">
        <v>8340.86</v>
      </c>
      <c r="L11" s="8">
        <v>3002868.3</v>
      </c>
      <c r="M11" s="8">
        <v>673.6</v>
      </c>
      <c r="N11" s="14">
        <f t="shared" si="0"/>
        <v>4.4628725508260005E-2</v>
      </c>
      <c r="O11" s="20">
        <v>0.2457</v>
      </c>
      <c r="P11" s="8">
        <v>3783.5079999999998</v>
      </c>
      <c r="Q11" s="25"/>
      <c r="R11" s="8">
        <v>3165996.1409999998</v>
      </c>
      <c r="S11" s="9">
        <v>30186835.601</v>
      </c>
      <c r="T11" s="6" t="s">
        <v>95</v>
      </c>
      <c r="U11" s="6" t="s">
        <v>96</v>
      </c>
      <c r="V11" s="6" t="s">
        <v>79</v>
      </c>
      <c r="W11" s="6" t="s">
        <v>97</v>
      </c>
      <c r="X11" s="6" t="s">
        <v>98</v>
      </c>
      <c r="Y11" s="6" t="s">
        <v>27</v>
      </c>
      <c r="Z11" s="6" t="s">
        <v>34</v>
      </c>
      <c r="AA11" s="6" t="s">
        <v>25</v>
      </c>
      <c r="AB11" s="6" t="s">
        <v>56</v>
      </c>
      <c r="AC11" s="6" t="s">
        <v>57</v>
      </c>
      <c r="AD11" s="6" t="s">
        <v>45</v>
      </c>
      <c r="AE11" s="42"/>
    </row>
    <row r="12" spans="1:31" x14ac:dyDescent="0.25">
      <c r="A12" s="27">
        <v>1</v>
      </c>
      <c r="B12" s="6">
        <v>2017</v>
      </c>
      <c r="C12" s="6">
        <v>527</v>
      </c>
      <c r="D12" s="6" t="s">
        <v>82</v>
      </c>
      <c r="E12" s="6" t="s">
        <v>120</v>
      </c>
      <c r="F12" s="74">
        <v>1</v>
      </c>
      <c r="G12" s="3">
        <v>79.3</v>
      </c>
      <c r="H12" s="1">
        <v>1991</v>
      </c>
      <c r="I12" s="4">
        <v>2022</v>
      </c>
      <c r="J12" s="10" t="s">
        <v>309</v>
      </c>
      <c r="K12" s="8">
        <v>1272.45</v>
      </c>
      <c r="L12" s="8">
        <v>101250.09</v>
      </c>
      <c r="M12" s="8">
        <v>153.33799999999999</v>
      </c>
      <c r="N12" s="14">
        <f t="shared" si="0"/>
        <v>0.23031430175129058</v>
      </c>
      <c r="O12" s="20">
        <v>0.30549999999999999</v>
      </c>
      <c r="P12" s="8">
        <v>212.16399999999999</v>
      </c>
      <c r="Q12" s="25"/>
      <c r="R12" s="8">
        <v>136310.42600000001</v>
      </c>
      <c r="S12" s="9">
        <v>1331554.3049999999</v>
      </c>
      <c r="T12" s="6" t="s">
        <v>121</v>
      </c>
      <c r="U12" s="6" t="s">
        <v>79</v>
      </c>
      <c r="V12" s="6" t="s">
        <v>79</v>
      </c>
      <c r="W12" s="6" t="s">
        <v>97</v>
      </c>
      <c r="X12" s="6" t="s">
        <v>98</v>
      </c>
      <c r="Y12" s="6" t="s">
        <v>113</v>
      </c>
      <c r="Z12" s="6" t="s">
        <v>34</v>
      </c>
      <c r="AA12" s="6" t="s">
        <v>63</v>
      </c>
      <c r="AB12" s="6" t="s">
        <v>114</v>
      </c>
      <c r="AC12" s="6" t="s">
        <v>81</v>
      </c>
      <c r="AD12" s="6" t="s">
        <v>45</v>
      </c>
      <c r="AE12" s="42"/>
    </row>
    <row r="13" spans="1:31" x14ac:dyDescent="0.25">
      <c r="A13" s="27">
        <v>1</v>
      </c>
      <c r="B13" s="6">
        <v>2017</v>
      </c>
      <c r="C13" s="6">
        <v>477</v>
      </c>
      <c r="D13" s="6" t="s">
        <v>82</v>
      </c>
      <c r="E13" s="6" t="s">
        <v>132</v>
      </c>
      <c r="F13" s="74">
        <v>5</v>
      </c>
      <c r="G13" s="3">
        <v>191.7</v>
      </c>
      <c r="H13" s="1">
        <v>1964</v>
      </c>
      <c r="I13" s="4">
        <v>2017</v>
      </c>
      <c r="J13" s="10" t="s">
        <v>298</v>
      </c>
      <c r="K13" s="8">
        <v>1811.35</v>
      </c>
      <c r="L13" s="8">
        <v>234266.59</v>
      </c>
      <c r="M13" s="8">
        <v>168.82300000000001</v>
      </c>
      <c r="N13" s="14">
        <f t="shared" si="0"/>
        <v>0.16093053495034057</v>
      </c>
      <c r="O13" s="20">
        <v>0.2777</v>
      </c>
      <c r="P13" s="8">
        <v>299.38799999999998</v>
      </c>
      <c r="Q13" s="25"/>
      <c r="R13" s="8">
        <v>215264.69699999999</v>
      </c>
      <c r="S13" s="9">
        <v>2098085.3640000001</v>
      </c>
      <c r="T13" s="6" t="s">
        <v>133</v>
      </c>
      <c r="U13" s="6" t="s">
        <v>83</v>
      </c>
      <c r="V13" s="6" t="s">
        <v>83</v>
      </c>
      <c r="W13" s="6" t="s">
        <v>85</v>
      </c>
      <c r="X13" s="6" t="s">
        <v>86</v>
      </c>
      <c r="Y13" s="6" t="s">
        <v>43</v>
      </c>
      <c r="Z13" s="6" t="s">
        <v>34</v>
      </c>
      <c r="AA13" s="6" t="s">
        <v>38</v>
      </c>
      <c r="AB13" s="6" t="s">
        <v>73</v>
      </c>
      <c r="AC13" s="6" t="s">
        <v>48</v>
      </c>
      <c r="AD13" s="6" t="s">
        <v>45</v>
      </c>
      <c r="AE13" s="42"/>
    </row>
    <row r="14" spans="1:31" x14ac:dyDescent="0.25">
      <c r="A14" s="27">
        <v>1</v>
      </c>
      <c r="B14" s="6">
        <v>2017</v>
      </c>
      <c r="C14" s="6">
        <v>6076</v>
      </c>
      <c r="D14" s="6" t="s">
        <v>134</v>
      </c>
      <c r="E14" s="6" t="s">
        <v>135</v>
      </c>
      <c r="F14" s="74">
        <v>1</v>
      </c>
      <c r="G14" s="3">
        <v>358</v>
      </c>
      <c r="H14" s="1">
        <v>1975</v>
      </c>
      <c r="I14" s="4">
        <v>2022</v>
      </c>
      <c r="J14" s="10" t="s">
        <v>309</v>
      </c>
      <c r="K14" s="8">
        <v>6787.75</v>
      </c>
      <c r="L14" s="8">
        <v>1792272.15</v>
      </c>
      <c r="M14" s="8">
        <v>1936.412</v>
      </c>
      <c r="N14" s="14">
        <f t="shared" si="0"/>
        <v>0.20870665225074675</v>
      </c>
      <c r="O14" s="20">
        <v>0.34350000000000003</v>
      </c>
      <c r="P14" s="8">
        <v>3236.239</v>
      </c>
      <c r="Q14" s="25"/>
      <c r="R14" s="8">
        <v>1945021.754</v>
      </c>
      <c r="S14" s="9">
        <v>18556303.588</v>
      </c>
      <c r="T14" s="6" t="s">
        <v>136</v>
      </c>
      <c r="U14" s="6" t="s">
        <v>137</v>
      </c>
      <c r="V14" s="6" t="s">
        <v>138</v>
      </c>
      <c r="W14" s="6" t="s">
        <v>139</v>
      </c>
      <c r="X14" s="6" t="s">
        <v>140</v>
      </c>
      <c r="Y14" s="6" t="s">
        <v>43</v>
      </c>
      <c r="Z14" s="6" t="s">
        <v>34</v>
      </c>
      <c r="AA14" s="6"/>
      <c r="AB14" s="6" t="s">
        <v>35</v>
      </c>
      <c r="AC14" s="6" t="s">
        <v>74</v>
      </c>
      <c r="AD14" s="6" t="s">
        <v>141</v>
      </c>
      <c r="AE14" s="42" t="s">
        <v>142</v>
      </c>
    </row>
    <row r="15" spans="1:31" x14ac:dyDescent="0.25">
      <c r="A15" s="27">
        <v>1</v>
      </c>
      <c r="B15" s="6">
        <v>2017</v>
      </c>
      <c r="C15" s="6">
        <v>6076</v>
      </c>
      <c r="D15" s="6" t="s">
        <v>134</v>
      </c>
      <c r="E15" s="6" t="s">
        <v>135</v>
      </c>
      <c r="F15" s="74">
        <v>2</v>
      </c>
      <c r="G15" s="3">
        <v>358</v>
      </c>
      <c r="H15" s="1">
        <v>1976</v>
      </c>
      <c r="I15" s="4">
        <v>2022</v>
      </c>
      <c r="J15" s="10" t="s">
        <v>309</v>
      </c>
      <c r="K15" s="8">
        <v>8042.93</v>
      </c>
      <c r="L15" s="8">
        <v>2180091.2000000002</v>
      </c>
      <c r="M15" s="8">
        <v>2526.0659999999998</v>
      </c>
      <c r="N15" s="14">
        <f t="shared" si="0"/>
        <v>0.21663348115474845</v>
      </c>
      <c r="O15" s="20">
        <v>0.1588</v>
      </c>
      <c r="P15" s="8">
        <v>1890.3140000000001</v>
      </c>
      <c r="Q15" s="25"/>
      <c r="R15" s="8">
        <v>2445266.577</v>
      </c>
      <c r="S15" s="9">
        <v>23321104.259</v>
      </c>
      <c r="T15" s="6" t="s">
        <v>136</v>
      </c>
      <c r="U15" s="6" t="s">
        <v>137</v>
      </c>
      <c r="V15" s="6" t="s">
        <v>138</v>
      </c>
      <c r="W15" s="6" t="s">
        <v>143</v>
      </c>
      <c r="X15" s="6" t="s">
        <v>144</v>
      </c>
      <c r="Y15" s="6" t="s">
        <v>43</v>
      </c>
      <c r="Z15" s="6" t="s">
        <v>34</v>
      </c>
      <c r="AA15" s="6"/>
      <c r="AB15" s="6" t="s">
        <v>35</v>
      </c>
      <c r="AC15" s="6" t="s">
        <v>74</v>
      </c>
      <c r="AD15" s="6" t="s">
        <v>141</v>
      </c>
      <c r="AE15" s="42" t="s">
        <v>142</v>
      </c>
    </row>
    <row r="16" spans="1:31" x14ac:dyDescent="0.25">
      <c r="A16" s="27">
        <v>1</v>
      </c>
      <c r="B16" s="6">
        <v>2017</v>
      </c>
      <c r="C16" s="6">
        <v>2451</v>
      </c>
      <c r="D16" s="6" t="s">
        <v>157</v>
      </c>
      <c r="E16" s="6" t="s">
        <v>169</v>
      </c>
      <c r="F16" s="74">
        <v>1</v>
      </c>
      <c r="G16" s="3">
        <v>369</v>
      </c>
      <c r="H16" s="1">
        <v>1976</v>
      </c>
      <c r="I16" s="4">
        <v>2022</v>
      </c>
      <c r="J16" s="40" t="s">
        <v>321</v>
      </c>
      <c r="K16" s="8">
        <v>7892.69</v>
      </c>
      <c r="L16" s="8">
        <v>2481790.4300000002</v>
      </c>
      <c r="M16" s="8">
        <v>518.79899999999998</v>
      </c>
      <c r="N16" s="14">
        <f t="shared" si="0"/>
        <v>4.0384664622157576E-2</v>
      </c>
      <c r="O16" s="20">
        <v>0.22120000000000001</v>
      </c>
      <c r="P16" s="8">
        <v>2869.4690000000001</v>
      </c>
      <c r="Q16" s="25"/>
      <c r="R16" s="8">
        <v>2694588.6269999999</v>
      </c>
      <c r="S16" s="9">
        <v>25692871.532000002</v>
      </c>
      <c r="T16" s="6" t="s">
        <v>159</v>
      </c>
      <c r="U16" s="6" t="s">
        <v>170</v>
      </c>
      <c r="V16" s="6" t="s">
        <v>158</v>
      </c>
      <c r="W16" s="6" t="s">
        <v>171</v>
      </c>
      <c r="X16" s="6" t="s">
        <v>172</v>
      </c>
      <c r="Y16" s="6" t="s">
        <v>27</v>
      </c>
      <c r="Z16" s="6" t="s">
        <v>34</v>
      </c>
      <c r="AA16" s="6"/>
      <c r="AB16" s="6" t="s">
        <v>56</v>
      </c>
      <c r="AC16" s="6" t="s">
        <v>173</v>
      </c>
      <c r="AD16" s="6" t="s">
        <v>174</v>
      </c>
      <c r="AE16" s="42"/>
    </row>
    <row r="17" spans="1:31" x14ac:dyDescent="0.25">
      <c r="A17" s="27">
        <v>1</v>
      </c>
      <c r="B17" s="6">
        <v>2017</v>
      </c>
      <c r="C17" s="6">
        <v>2451</v>
      </c>
      <c r="D17" s="6" t="s">
        <v>157</v>
      </c>
      <c r="E17" s="6" t="s">
        <v>169</v>
      </c>
      <c r="F17" s="74">
        <v>2</v>
      </c>
      <c r="G17" s="3">
        <v>369</v>
      </c>
      <c r="H17" s="1">
        <v>1973</v>
      </c>
      <c r="I17" s="4">
        <v>2017</v>
      </c>
      <c r="J17" s="10" t="s">
        <v>298</v>
      </c>
      <c r="K17" s="8">
        <v>7082.49</v>
      </c>
      <c r="L17" s="8">
        <v>2172695.2599999998</v>
      </c>
      <c r="M17" s="8">
        <v>461.71600000000001</v>
      </c>
      <c r="N17" s="14">
        <f t="shared" si="0"/>
        <v>4.0772314575360118E-2</v>
      </c>
      <c r="O17" s="20">
        <v>0.27610000000000001</v>
      </c>
      <c r="P17" s="8">
        <v>3208.4409999999998</v>
      </c>
      <c r="Q17" s="25"/>
      <c r="R17" s="8">
        <v>2374021.5320000001</v>
      </c>
      <c r="S17" s="9">
        <v>22648505.723000001</v>
      </c>
      <c r="T17" s="6" t="s">
        <v>159</v>
      </c>
      <c r="U17" s="6" t="s">
        <v>170</v>
      </c>
      <c r="V17" s="6" t="s">
        <v>158</v>
      </c>
      <c r="W17" s="6" t="s">
        <v>171</v>
      </c>
      <c r="X17" s="6" t="s">
        <v>172</v>
      </c>
      <c r="Y17" s="6" t="s">
        <v>27</v>
      </c>
      <c r="Z17" s="6" t="s">
        <v>34</v>
      </c>
      <c r="AA17" s="6"/>
      <c r="AB17" s="6" t="s">
        <v>56</v>
      </c>
      <c r="AC17" s="6" t="s">
        <v>36</v>
      </c>
      <c r="AD17" s="6" t="s">
        <v>174</v>
      </c>
      <c r="AE17" s="42"/>
    </row>
    <row r="18" spans="1:31" x14ac:dyDescent="0.25">
      <c r="A18" s="27">
        <v>1</v>
      </c>
      <c r="B18" s="6">
        <v>2017</v>
      </c>
      <c r="C18" s="6">
        <v>2451</v>
      </c>
      <c r="D18" s="6" t="s">
        <v>157</v>
      </c>
      <c r="E18" s="6" t="s">
        <v>169</v>
      </c>
      <c r="F18" s="74">
        <v>3</v>
      </c>
      <c r="G18" s="3">
        <v>555</v>
      </c>
      <c r="H18" s="1">
        <v>1979</v>
      </c>
      <c r="I18" s="4">
        <v>2017</v>
      </c>
      <c r="J18" s="10" t="s">
        <v>298</v>
      </c>
      <c r="K18" s="8">
        <v>7789.63</v>
      </c>
      <c r="L18" s="8">
        <v>3489703.02</v>
      </c>
      <c r="M18" s="8">
        <v>2263.6260000000002</v>
      </c>
      <c r="N18" s="14">
        <f t="shared" si="0"/>
        <v>0.1192203895989236</v>
      </c>
      <c r="O18" s="20">
        <v>0.2757</v>
      </c>
      <c r="P18" s="8">
        <v>5378.1859999999997</v>
      </c>
      <c r="Q18" s="25"/>
      <c r="R18" s="8">
        <v>3980652.642</v>
      </c>
      <c r="S18" s="9">
        <v>37973806.454000004</v>
      </c>
      <c r="T18" s="6" t="s">
        <v>159</v>
      </c>
      <c r="U18" s="6" t="s">
        <v>175</v>
      </c>
      <c r="V18" s="6" t="s">
        <v>158</v>
      </c>
      <c r="W18" s="6" t="s">
        <v>171</v>
      </c>
      <c r="X18" s="6" t="s">
        <v>172</v>
      </c>
      <c r="Y18" s="6" t="s">
        <v>27</v>
      </c>
      <c r="Z18" s="6" t="s">
        <v>34</v>
      </c>
      <c r="AA18" s="6"/>
      <c r="AB18" s="6" t="s">
        <v>56</v>
      </c>
      <c r="AC18" s="6" t="s">
        <v>57</v>
      </c>
      <c r="AD18" s="6" t="s">
        <v>176</v>
      </c>
      <c r="AE18" s="42"/>
    </row>
    <row r="19" spans="1:31" x14ac:dyDescent="0.25">
      <c r="A19" s="27">
        <v>1</v>
      </c>
      <c r="B19" s="6">
        <v>2017</v>
      </c>
      <c r="C19" s="6">
        <v>2451</v>
      </c>
      <c r="D19" s="6" t="s">
        <v>157</v>
      </c>
      <c r="E19" s="6" t="s">
        <v>169</v>
      </c>
      <c r="F19" s="74">
        <v>4</v>
      </c>
      <c r="G19" s="3">
        <v>555</v>
      </c>
      <c r="H19" s="1">
        <v>1982</v>
      </c>
      <c r="I19" s="4">
        <v>2022</v>
      </c>
      <c r="J19" s="10" t="s">
        <v>303</v>
      </c>
      <c r="K19" s="8">
        <v>8160.42</v>
      </c>
      <c r="L19" s="8">
        <v>3833600.13</v>
      </c>
      <c r="M19" s="8">
        <v>1280.9449999999999</v>
      </c>
      <c r="N19" s="14">
        <f t="shared" si="0"/>
        <v>6.0908063840513053E-2</v>
      </c>
      <c r="O19" s="20">
        <v>0.2223</v>
      </c>
      <c r="P19" s="8">
        <v>4724.7030000000004</v>
      </c>
      <c r="Q19" s="25"/>
      <c r="R19" s="8">
        <v>4411438.6370000001</v>
      </c>
      <c r="S19" s="9">
        <v>42061589.853</v>
      </c>
      <c r="T19" s="6" t="s">
        <v>159</v>
      </c>
      <c r="U19" s="6" t="s">
        <v>177</v>
      </c>
      <c r="V19" s="6" t="s">
        <v>158</v>
      </c>
      <c r="W19" s="6" t="s">
        <v>171</v>
      </c>
      <c r="X19" s="6" t="s">
        <v>172</v>
      </c>
      <c r="Y19" s="6" t="s">
        <v>27</v>
      </c>
      <c r="Z19" s="6" t="s">
        <v>34</v>
      </c>
      <c r="AA19" s="6"/>
      <c r="AB19" s="6" t="s">
        <v>56</v>
      </c>
      <c r="AC19" s="6" t="s">
        <v>57</v>
      </c>
      <c r="AD19" s="6" t="s">
        <v>176</v>
      </c>
      <c r="AE19" s="42"/>
    </row>
    <row r="20" spans="1:31" x14ac:dyDescent="0.25">
      <c r="A20" s="27">
        <v>1</v>
      </c>
      <c r="B20" s="6">
        <v>2017</v>
      </c>
      <c r="C20" s="6">
        <v>8224</v>
      </c>
      <c r="D20" s="6" t="s">
        <v>178</v>
      </c>
      <c r="E20" s="6" t="s">
        <v>182</v>
      </c>
      <c r="F20" s="74">
        <v>1</v>
      </c>
      <c r="G20" s="3">
        <v>277.2</v>
      </c>
      <c r="H20" s="1">
        <v>1981</v>
      </c>
      <c r="I20" s="4">
        <v>2025</v>
      </c>
      <c r="J20" s="10" t="s">
        <v>315</v>
      </c>
      <c r="K20" s="8">
        <v>2326.96</v>
      </c>
      <c r="L20" s="8">
        <v>353877.45</v>
      </c>
      <c r="M20" s="8">
        <v>1232.4100000000001</v>
      </c>
      <c r="N20" s="14">
        <f t="shared" si="0"/>
        <v>0.75744490754894023</v>
      </c>
      <c r="O20" s="20">
        <v>0.3654</v>
      </c>
      <c r="P20" s="8">
        <v>587.20399999999995</v>
      </c>
      <c r="Q20" s="25"/>
      <c r="R20" s="8">
        <v>341292.09100000001</v>
      </c>
      <c r="S20" s="9">
        <v>3254124.4589999998</v>
      </c>
      <c r="T20" s="6" t="s">
        <v>183</v>
      </c>
      <c r="U20" s="6" t="s">
        <v>184</v>
      </c>
      <c r="V20" s="6" t="s">
        <v>181</v>
      </c>
      <c r="W20" s="6" t="s">
        <v>185</v>
      </c>
      <c r="X20" s="6" t="s">
        <v>186</v>
      </c>
      <c r="Y20" s="6" t="s">
        <v>27</v>
      </c>
      <c r="Z20" s="6" t="s">
        <v>34</v>
      </c>
      <c r="AA20" s="6"/>
      <c r="AB20" s="6"/>
      <c r="AC20" s="6" t="s">
        <v>80</v>
      </c>
      <c r="AD20" s="6" t="s">
        <v>45</v>
      </c>
      <c r="AE20" s="42"/>
    </row>
    <row r="21" spans="1:31" x14ac:dyDescent="0.25">
      <c r="A21" s="27">
        <v>1</v>
      </c>
      <c r="B21" s="6">
        <v>2017</v>
      </c>
      <c r="C21" s="6">
        <v>8224</v>
      </c>
      <c r="D21" s="6" t="s">
        <v>178</v>
      </c>
      <c r="E21" s="6" t="s">
        <v>182</v>
      </c>
      <c r="F21" s="74">
        <v>2</v>
      </c>
      <c r="G21" s="3">
        <v>289.8</v>
      </c>
      <c r="H21" s="1">
        <v>1985</v>
      </c>
      <c r="I21" s="4">
        <v>2025</v>
      </c>
      <c r="J21" s="10" t="s">
        <v>304</v>
      </c>
      <c r="K21" s="8">
        <v>2441.08</v>
      </c>
      <c r="L21" s="8">
        <v>403651.71</v>
      </c>
      <c r="M21" s="8">
        <v>355.52600000000001</v>
      </c>
      <c r="N21" s="14">
        <f t="shared" si="0"/>
        <v>0.16950331887923645</v>
      </c>
      <c r="O21" s="20">
        <v>0.29720000000000002</v>
      </c>
      <c r="P21" s="8">
        <v>674.47900000000004</v>
      </c>
      <c r="Q21" s="25"/>
      <c r="R21" s="8">
        <v>439961.59999999998</v>
      </c>
      <c r="S21" s="9">
        <v>4194914.9119999995</v>
      </c>
      <c r="T21" s="6" t="s">
        <v>183</v>
      </c>
      <c r="U21" s="6" t="s">
        <v>184</v>
      </c>
      <c r="V21" s="6" t="s">
        <v>181</v>
      </c>
      <c r="W21" s="6" t="s">
        <v>185</v>
      </c>
      <c r="X21" s="6" t="s">
        <v>186</v>
      </c>
      <c r="Y21" s="6" t="s">
        <v>27</v>
      </c>
      <c r="Z21" s="6" t="s">
        <v>34</v>
      </c>
      <c r="AA21" s="6"/>
      <c r="AB21" s="6" t="s">
        <v>73</v>
      </c>
      <c r="AC21" s="6" t="s">
        <v>80</v>
      </c>
      <c r="AD21" s="6" t="s">
        <v>45</v>
      </c>
      <c r="AE21" s="42"/>
    </row>
    <row r="22" spans="1:31" x14ac:dyDescent="0.25">
      <c r="A22" s="27">
        <v>1</v>
      </c>
      <c r="B22" s="6">
        <v>2017</v>
      </c>
      <c r="C22" s="6">
        <v>2324</v>
      </c>
      <c r="D22" s="6" t="s">
        <v>178</v>
      </c>
      <c r="E22" s="6" t="s">
        <v>187</v>
      </c>
      <c r="F22" s="74">
        <v>4</v>
      </c>
      <c r="G22" s="3">
        <v>294.8</v>
      </c>
      <c r="H22" s="1">
        <v>1983</v>
      </c>
      <c r="I22" s="4">
        <v>2017</v>
      </c>
      <c r="J22" s="10" t="s">
        <v>298</v>
      </c>
      <c r="K22" s="8">
        <v>1631.87</v>
      </c>
      <c r="L22" s="8">
        <v>292771.71000000002</v>
      </c>
      <c r="M22" s="8">
        <v>167.637</v>
      </c>
      <c r="N22" s="14">
        <f t="shared" si="0"/>
        <v>9.1933364319427613E-2</v>
      </c>
      <c r="O22" s="20">
        <v>0.2203</v>
      </c>
      <c r="P22" s="8">
        <v>389.37599999999998</v>
      </c>
      <c r="Q22" s="25"/>
      <c r="R22" s="8">
        <v>382487.19199999998</v>
      </c>
      <c r="S22" s="9">
        <v>3646924.0789999999</v>
      </c>
      <c r="T22" s="6" t="s">
        <v>179</v>
      </c>
      <c r="U22" s="6" t="s">
        <v>180</v>
      </c>
      <c r="V22" s="6" t="s">
        <v>180</v>
      </c>
      <c r="W22" s="6" t="s">
        <v>185</v>
      </c>
      <c r="X22" s="6" t="s">
        <v>188</v>
      </c>
      <c r="Y22" s="6" t="s">
        <v>27</v>
      </c>
      <c r="Z22" s="6" t="s">
        <v>34</v>
      </c>
      <c r="AA22" s="6"/>
      <c r="AB22" s="6" t="s">
        <v>189</v>
      </c>
      <c r="AC22" s="6" t="s">
        <v>57</v>
      </c>
      <c r="AD22" s="6" t="s">
        <v>45</v>
      </c>
      <c r="AE22" s="42"/>
    </row>
    <row r="23" spans="1:31" x14ac:dyDescent="0.25">
      <c r="A23" s="27">
        <v>1</v>
      </c>
      <c r="B23" s="6">
        <v>2017</v>
      </c>
      <c r="C23" s="6">
        <v>6106</v>
      </c>
      <c r="D23" s="6" t="s">
        <v>195</v>
      </c>
      <c r="E23" s="6" t="s">
        <v>196</v>
      </c>
      <c r="F23" s="74" t="s">
        <v>197</v>
      </c>
      <c r="G23" s="3">
        <v>642.20000000000005</v>
      </c>
      <c r="H23" s="1">
        <v>1980</v>
      </c>
      <c r="I23" s="4">
        <v>2021</v>
      </c>
      <c r="J23" s="10" t="s">
        <v>309</v>
      </c>
      <c r="K23" s="8">
        <v>3963.76</v>
      </c>
      <c r="L23" s="8">
        <v>1844055.75</v>
      </c>
      <c r="M23" s="8">
        <v>3278.0590000000002</v>
      </c>
      <c r="N23" s="14">
        <f t="shared" si="0"/>
        <v>0.36694271761316133</v>
      </c>
      <c r="O23" s="20">
        <v>0.19969999999999999</v>
      </c>
      <c r="P23" s="8">
        <v>1838.3820000000001</v>
      </c>
      <c r="Q23" s="25"/>
      <c r="R23" s="8">
        <v>1873878.0209999999</v>
      </c>
      <c r="S23" s="9">
        <v>17866870.454999998</v>
      </c>
      <c r="T23" s="6" t="s">
        <v>198</v>
      </c>
      <c r="U23" s="6" t="s">
        <v>199</v>
      </c>
      <c r="V23" s="6" t="s">
        <v>200</v>
      </c>
      <c r="W23" s="6" t="s">
        <v>201</v>
      </c>
      <c r="X23" s="6" t="s">
        <v>202</v>
      </c>
      <c r="Y23" s="6" t="s">
        <v>27</v>
      </c>
      <c r="Z23" s="6" t="s">
        <v>34</v>
      </c>
      <c r="AA23" s="6"/>
      <c r="AB23" s="6" t="s">
        <v>203</v>
      </c>
      <c r="AC23" s="6" t="s">
        <v>80</v>
      </c>
      <c r="AD23" s="6" t="s">
        <v>58</v>
      </c>
      <c r="AE23" s="42" t="s">
        <v>156</v>
      </c>
    </row>
    <row r="24" spans="1:31" x14ac:dyDescent="0.25">
      <c r="A24" s="27">
        <v>1</v>
      </c>
      <c r="B24" s="6">
        <v>2017</v>
      </c>
      <c r="C24" s="6">
        <v>6481</v>
      </c>
      <c r="D24" s="6" t="s">
        <v>205</v>
      </c>
      <c r="E24" s="6" t="s">
        <v>223</v>
      </c>
      <c r="F24" s="74" t="s">
        <v>224</v>
      </c>
      <c r="G24" s="3">
        <v>820</v>
      </c>
      <c r="H24" s="1">
        <v>1986</v>
      </c>
      <c r="I24" s="4">
        <v>2025</v>
      </c>
      <c r="J24" s="10" t="s">
        <v>319</v>
      </c>
      <c r="K24" s="8">
        <v>8109.25</v>
      </c>
      <c r="L24" s="8">
        <v>4694901.25</v>
      </c>
      <c r="M24" s="8">
        <v>1227.624</v>
      </c>
      <c r="N24" s="14">
        <f t="shared" si="0"/>
        <v>5.8768812388046814E-2</v>
      </c>
      <c r="O24" s="20">
        <v>0.2404</v>
      </c>
      <c r="P24" s="8">
        <v>5231.43</v>
      </c>
      <c r="Q24" s="25"/>
      <c r="R24" s="8">
        <v>4286428.9000000004</v>
      </c>
      <c r="S24" s="9">
        <v>41778077.524999999</v>
      </c>
      <c r="T24" s="6" t="s">
        <v>225</v>
      </c>
      <c r="U24" s="6" t="s">
        <v>226</v>
      </c>
      <c r="V24" s="6" t="s">
        <v>227</v>
      </c>
      <c r="W24" s="6" t="s">
        <v>228</v>
      </c>
      <c r="X24" s="6" t="s">
        <v>229</v>
      </c>
      <c r="Y24" s="6" t="s">
        <v>27</v>
      </c>
      <c r="Z24" s="6" t="s">
        <v>34</v>
      </c>
      <c r="AA24" s="6"/>
      <c r="AB24" s="6" t="s">
        <v>56</v>
      </c>
      <c r="AC24" s="6" t="s">
        <v>80</v>
      </c>
      <c r="AD24" s="6" t="s">
        <v>45</v>
      </c>
      <c r="AE24" s="42"/>
    </row>
    <row r="25" spans="1:31" x14ac:dyDescent="0.25">
      <c r="A25" s="27">
        <v>1</v>
      </c>
      <c r="B25" s="6">
        <v>2017</v>
      </c>
      <c r="C25" s="6">
        <v>6481</v>
      </c>
      <c r="D25" s="6" t="s">
        <v>205</v>
      </c>
      <c r="E25" s="6" t="s">
        <v>223</v>
      </c>
      <c r="F25" s="74" t="s">
        <v>230</v>
      </c>
      <c r="G25" s="3">
        <v>820</v>
      </c>
      <c r="H25" s="1">
        <v>1987</v>
      </c>
      <c r="I25" s="4">
        <v>2025</v>
      </c>
      <c r="J25" s="10" t="s">
        <v>319</v>
      </c>
      <c r="K25" s="8">
        <v>7531.25</v>
      </c>
      <c r="L25" s="8">
        <v>4330608.25</v>
      </c>
      <c r="M25" s="8">
        <v>1255.992</v>
      </c>
      <c r="N25" s="14">
        <f t="shared" si="0"/>
        <v>6.2912915164622468E-2</v>
      </c>
      <c r="O25" s="20">
        <v>0.2114</v>
      </c>
      <c r="P25" s="8">
        <v>4378.2619999999997</v>
      </c>
      <c r="Q25" s="25"/>
      <c r="R25" s="8">
        <v>4096604.0750000002</v>
      </c>
      <c r="S25" s="9">
        <v>39927954.274999999</v>
      </c>
      <c r="T25" s="6" t="s">
        <v>225</v>
      </c>
      <c r="U25" s="6" t="s">
        <v>226</v>
      </c>
      <c r="V25" s="6" t="s">
        <v>227</v>
      </c>
      <c r="W25" s="6" t="s">
        <v>228</v>
      </c>
      <c r="X25" s="6" t="s">
        <v>229</v>
      </c>
      <c r="Y25" s="6" t="s">
        <v>27</v>
      </c>
      <c r="Z25" s="6" t="s">
        <v>34</v>
      </c>
      <c r="AA25" s="6"/>
      <c r="AB25" s="6" t="s">
        <v>56</v>
      </c>
      <c r="AC25" s="6" t="s">
        <v>80</v>
      </c>
      <c r="AD25" s="6" t="s">
        <v>45</v>
      </c>
      <c r="AE25" s="42"/>
    </row>
    <row r="26" spans="1:31" x14ac:dyDescent="0.25">
      <c r="A26" s="27">
        <v>1</v>
      </c>
      <c r="B26" s="6">
        <v>2017</v>
      </c>
      <c r="C26" s="6">
        <v>3845</v>
      </c>
      <c r="D26" s="6" t="s">
        <v>231</v>
      </c>
      <c r="E26" s="6" t="s">
        <v>232</v>
      </c>
      <c r="F26" s="74" t="s">
        <v>233</v>
      </c>
      <c r="G26" s="3">
        <v>729.9</v>
      </c>
      <c r="H26" s="1">
        <v>1972</v>
      </c>
      <c r="I26" s="4">
        <v>2021</v>
      </c>
      <c r="J26" s="10" t="s">
        <v>322</v>
      </c>
      <c r="K26" s="8">
        <v>4259.51</v>
      </c>
      <c r="L26" s="8">
        <v>2578966.0299999998</v>
      </c>
      <c r="M26" s="8">
        <v>749.86599999999999</v>
      </c>
      <c r="N26" s="14">
        <f t="shared" si="0"/>
        <v>5.4286671903189122E-2</v>
      </c>
      <c r="O26" s="20">
        <v>0.2009</v>
      </c>
      <c r="P26" s="8">
        <v>2774.42</v>
      </c>
      <c r="Q26" s="25"/>
      <c r="R26" s="8">
        <v>2897433.0150000001</v>
      </c>
      <c r="S26" s="9">
        <v>27626154.771000002</v>
      </c>
      <c r="T26" s="6" t="s">
        <v>234</v>
      </c>
      <c r="U26" s="6" t="s">
        <v>235</v>
      </c>
      <c r="V26" s="6" t="s">
        <v>235</v>
      </c>
      <c r="W26" s="6" t="s">
        <v>236</v>
      </c>
      <c r="X26" s="6" t="s">
        <v>237</v>
      </c>
      <c r="Y26" s="6" t="s">
        <v>43</v>
      </c>
      <c r="Z26" s="6" t="s">
        <v>34</v>
      </c>
      <c r="AA26" s="6"/>
      <c r="AB26" s="6" t="s">
        <v>56</v>
      </c>
      <c r="AC26" s="6" t="s">
        <v>48</v>
      </c>
      <c r="AD26" s="6" t="s">
        <v>238</v>
      </c>
      <c r="AE26" s="42"/>
    </row>
    <row r="27" spans="1:31" x14ac:dyDescent="0.25">
      <c r="A27" s="27">
        <v>1</v>
      </c>
      <c r="B27" s="6">
        <v>2017</v>
      </c>
      <c r="C27" s="6">
        <v>3845</v>
      </c>
      <c r="D27" s="6" t="s">
        <v>231</v>
      </c>
      <c r="E27" s="6" t="s">
        <v>232</v>
      </c>
      <c r="F27" s="74" t="s">
        <v>239</v>
      </c>
      <c r="G27" s="3">
        <v>729.9</v>
      </c>
      <c r="H27" s="1">
        <v>1973</v>
      </c>
      <c r="I27" s="4">
        <v>2026</v>
      </c>
      <c r="J27" s="10" t="s">
        <v>323</v>
      </c>
      <c r="K27" s="8">
        <v>5429.3</v>
      </c>
      <c r="L27" s="8">
        <v>3260321.51</v>
      </c>
      <c r="M27" s="8">
        <v>956.71199999999999</v>
      </c>
      <c r="N27" s="14">
        <f t="shared" si="0"/>
        <v>5.4730801970329944E-2</v>
      </c>
      <c r="O27" s="20">
        <v>0.1961</v>
      </c>
      <c r="P27" s="8">
        <v>3451.4409999999998</v>
      </c>
      <c r="Q27" s="25"/>
      <c r="R27" s="8">
        <v>3666670.8319999999</v>
      </c>
      <c r="S27" s="9">
        <v>34960642.473999999</v>
      </c>
      <c r="T27" s="6" t="s">
        <v>234</v>
      </c>
      <c r="U27" s="6" t="s">
        <v>235</v>
      </c>
      <c r="V27" s="6" t="s">
        <v>235</v>
      </c>
      <c r="W27" s="6" t="s">
        <v>240</v>
      </c>
      <c r="X27" s="6" t="s">
        <v>241</v>
      </c>
      <c r="Y27" s="6" t="s">
        <v>43</v>
      </c>
      <c r="Z27" s="6" t="s">
        <v>34</v>
      </c>
      <c r="AA27" s="6"/>
      <c r="AB27" s="6" t="s">
        <v>56</v>
      </c>
      <c r="AC27" s="6" t="s">
        <v>48</v>
      </c>
      <c r="AD27" s="6" t="s">
        <v>238</v>
      </c>
      <c r="AE27" s="42"/>
    </row>
    <row r="28" spans="1:31" x14ac:dyDescent="0.25">
      <c r="A28" s="27">
        <v>1</v>
      </c>
      <c r="B28" s="6">
        <v>2017</v>
      </c>
      <c r="C28" s="6">
        <v>4162</v>
      </c>
      <c r="D28" s="6" t="s">
        <v>242</v>
      </c>
      <c r="E28" s="6" t="s">
        <v>272</v>
      </c>
      <c r="F28" s="74">
        <v>3</v>
      </c>
      <c r="G28" s="3">
        <v>384</v>
      </c>
      <c r="H28" s="1">
        <v>1971</v>
      </c>
      <c r="I28" s="4">
        <v>2018</v>
      </c>
      <c r="J28" s="10" t="s">
        <v>324</v>
      </c>
      <c r="K28" s="8">
        <v>8248.18</v>
      </c>
      <c r="L28" s="8">
        <v>2263991.81</v>
      </c>
      <c r="M28" s="8">
        <v>2100.9659999999999</v>
      </c>
      <c r="N28" s="14">
        <f t="shared" si="0"/>
        <v>0.17976467597170842</v>
      </c>
      <c r="O28" s="20">
        <v>0.22020000000000001</v>
      </c>
      <c r="P28" s="8">
        <v>2611.7350000000001</v>
      </c>
      <c r="Q28" s="25"/>
      <c r="R28" s="8">
        <v>2449814.5550000002</v>
      </c>
      <c r="S28" s="9">
        <v>23374625.616999999</v>
      </c>
      <c r="T28" s="6" t="s">
        <v>115</v>
      </c>
      <c r="U28" s="6" t="s">
        <v>49</v>
      </c>
      <c r="V28" s="6" t="s">
        <v>49</v>
      </c>
      <c r="W28" s="6" t="s">
        <v>215</v>
      </c>
      <c r="X28" s="6" t="s">
        <v>273</v>
      </c>
      <c r="Y28" s="6" t="s">
        <v>43</v>
      </c>
      <c r="Z28" s="6" t="s">
        <v>34</v>
      </c>
      <c r="AA28" s="6"/>
      <c r="AB28" s="6" t="s">
        <v>189</v>
      </c>
      <c r="AC28" s="6" t="s">
        <v>44</v>
      </c>
      <c r="AD28" s="6" t="s">
        <v>58</v>
      </c>
      <c r="AE28" s="42" t="s">
        <v>142</v>
      </c>
    </row>
    <row r="29" spans="1:31" x14ac:dyDescent="0.25">
      <c r="A29" s="27">
        <v>1</v>
      </c>
      <c r="B29" s="6"/>
      <c r="C29" s="6"/>
      <c r="D29" s="6" t="s">
        <v>134</v>
      </c>
      <c r="E29" s="6" t="s">
        <v>329</v>
      </c>
      <c r="F29" s="74"/>
      <c r="G29" s="3"/>
      <c r="H29" s="1"/>
      <c r="I29" s="4">
        <v>2017</v>
      </c>
      <c r="J29" s="10"/>
      <c r="K29" s="8"/>
      <c r="L29" s="8"/>
      <c r="M29" s="8">
        <v>71.63</v>
      </c>
      <c r="N29" s="14"/>
      <c r="O29" s="20">
        <v>7.9600000000000004E-2</v>
      </c>
      <c r="P29" s="8">
        <v>65.585999999999999</v>
      </c>
      <c r="Q29" s="25"/>
      <c r="R29" s="8"/>
      <c r="S29" s="9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42"/>
    </row>
    <row r="30" spans="1:31" x14ac:dyDescent="0.25">
      <c r="A30" s="28"/>
      <c r="B30" s="28"/>
      <c r="C30" s="28"/>
      <c r="D30" s="28"/>
      <c r="E30" s="39" t="s">
        <v>335</v>
      </c>
      <c r="F30" s="73"/>
      <c r="G30" s="29"/>
      <c r="H30" s="30"/>
      <c r="I30" s="31"/>
      <c r="J30" s="32"/>
      <c r="K30" s="33"/>
      <c r="L30" s="33"/>
      <c r="M30" s="33"/>
      <c r="N30" s="34"/>
      <c r="O30" s="35"/>
      <c r="P30" s="35"/>
      <c r="Q30" s="35"/>
      <c r="R30" s="33"/>
      <c r="S30" s="36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08"/>
    </row>
    <row r="31" spans="1:31" x14ac:dyDescent="0.25">
      <c r="A31" s="27">
        <v>2</v>
      </c>
      <c r="B31" s="19">
        <v>2017</v>
      </c>
      <c r="C31" s="19">
        <v>6177</v>
      </c>
      <c r="D31" s="19" t="s">
        <v>23</v>
      </c>
      <c r="E31" s="19" t="s">
        <v>50</v>
      </c>
      <c r="F31" s="75" t="s">
        <v>51</v>
      </c>
      <c r="G31" s="3">
        <v>410.9</v>
      </c>
      <c r="H31" s="1">
        <v>1979</v>
      </c>
      <c r="I31" s="4"/>
      <c r="J31" s="11" t="s">
        <v>320</v>
      </c>
      <c r="K31" s="21">
        <v>6597.14</v>
      </c>
      <c r="L31" s="21">
        <v>2213264.73</v>
      </c>
      <c r="M31" s="21">
        <v>96.552999999999997</v>
      </c>
      <c r="N31" s="22">
        <f t="shared" ref="N31:N39" si="1">M31*2000/S31</f>
        <v>8.1881172107123781E-3</v>
      </c>
      <c r="O31" s="23">
        <v>0.28639999999999999</v>
      </c>
      <c r="P31" s="21">
        <v>3471.9690000000001</v>
      </c>
      <c r="Q31" s="26"/>
      <c r="R31" s="21">
        <v>2473460.7439999999</v>
      </c>
      <c r="S31" s="24">
        <v>23583687.804000001</v>
      </c>
      <c r="T31" s="19" t="s">
        <v>52</v>
      </c>
      <c r="U31" s="19" t="s">
        <v>26</v>
      </c>
      <c r="V31" s="19" t="s">
        <v>26</v>
      </c>
      <c r="W31" s="19" t="s">
        <v>53</v>
      </c>
      <c r="X31" s="19" t="s">
        <v>54</v>
      </c>
      <c r="Y31" s="19" t="s">
        <v>28</v>
      </c>
      <c r="Z31" s="19" t="s">
        <v>34</v>
      </c>
      <c r="AA31" s="19" t="s">
        <v>55</v>
      </c>
      <c r="AB31" s="19" t="s">
        <v>56</v>
      </c>
      <c r="AC31" s="19" t="s">
        <v>57</v>
      </c>
      <c r="AD31" s="19" t="s">
        <v>58</v>
      </c>
      <c r="AE31" s="109"/>
    </row>
    <row r="32" spans="1:31" x14ac:dyDescent="0.25">
      <c r="A32" s="27">
        <v>2</v>
      </c>
      <c r="B32" s="19">
        <v>2017</v>
      </c>
      <c r="C32" s="19">
        <v>7790</v>
      </c>
      <c r="D32" s="19" t="s">
        <v>205</v>
      </c>
      <c r="E32" s="19" t="s">
        <v>206</v>
      </c>
      <c r="F32" s="76">
        <v>43101</v>
      </c>
      <c r="G32" s="3">
        <v>499.5</v>
      </c>
      <c r="H32" s="1">
        <v>1986</v>
      </c>
      <c r="I32" s="4">
        <v>2030</v>
      </c>
      <c r="J32" s="10" t="s">
        <v>305</v>
      </c>
      <c r="K32" s="21">
        <v>8411.56</v>
      </c>
      <c r="L32" s="21">
        <v>3621754.96</v>
      </c>
      <c r="M32" s="21">
        <v>1318.84</v>
      </c>
      <c r="N32" s="22">
        <f t="shared" si="1"/>
        <v>6.6134009412379624E-2</v>
      </c>
      <c r="O32" s="23">
        <v>0.26440000000000002</v>
      </c>
      <c r="P32" s="21">
        <v>5378.9380000000001</v>
      </c>
      <c r="Q32" s="26"/>
      <c r="R32" s="21">
        <v>4092085.2749999999</v>
      </c>
      <c r="S32" s="24">
        <v>39883866.461999997</v>
      </c>
      <c r="T32" s="19" t="s">
        <v>207</v>
      </c>
      <c r="U32" s="19" t="s">
        <v>208</v>
      </c>
      <c r="V32" s="19" t="s">
        <v>209</v>
      </c>
      <c r="W32" s="19" t="s">
        <v>210</v>
      </c>
      <c r="X32" s="19" t="s">
        <v>211</v>
      </c>
      <c r="Y32" s="19" t="s">
        <v>27</v>
      </c>
      <c r="Z32" s="19" t="s">
        <v>34</v>
      </c>
      <c r="AA32" s="19" t="s">
        <v>55</v>
      </c>
      <c r="AB32" s="19" t="s">
        <v>56</v>
      </c>
      <c r="AC32" s="19" t="s">
        <v>80</v>
      </c>
      <c r="AD32" s="19" t="s">
        <v>45</v>
      </c>
      <c r="AE32" s="109"/>
    </row>
    <row r="33" spans="1:31" x14ac:dyDescent="0.25">
      <c r="A33" s="27">
        <v>2</v>
      </c>
      <c r="B33" s="6">
        <v>2017</v>
      </c>
      <c r="C33" s="6">
        <v>4158</v>
      </c>
      <c r="D33" s="6" t="s">
        <v>242</v>
      </c>
      <c r="E33" s="6" t="s">
        <v>244</v>
      </c>
      <c r="F33" s="74" t="s">
        <v>245</v>
      </c>
      <c r="G33" s="3">
        <v>133.6</v>
      </c>
      <c r="H33" s="1">
        <v>1959</v>
      </c>
      <c r="I33" s="4">
        <v>2027</v>
      </c>
      <c r="J33" s="10" t="s">
        <v>314</v>
      </c>
      <c r="K33" s="8">
        <v>8334.67</v>
      </c>
      <c r="L33" s="8">
        <v>743728.64000000001</v>
      </c>
      <c r="M33" s="8">
        <v>2924.6959999999999</v>
      </c>
      <c r="N33" s="14">
        <f t="shared" si="1"/>
        <v>0.71589281725074105</v>
      </c>
      <c r="O33" s="20">
        <v>0.35909999999999997</v>
      </c>
      <c r="P33" s="8">
        <v>1477.222</v>
      </c>
      <c r="Q33" s="25"/>
      <c r="R33" s="8">
        <v>856947.94099999999</v>
      </c>
      <c r="S33" s="9">
        <v>8170765.0350000001</v>
      </c>
      <c r="T33" s="6" t="s">
        <v>246</v>
      </c>
      <c r="U33" s="6" t="s">
        <v>49</v>
      </c>
      <c r="V33" s="6" t="s">
        <v>49</v>
      </c>
      <c r="W33" s="6" t="s">
        <v>218</v>
      </c>
      <c r="X33" s="6" t="s">
        <v>247</v>
      </c>
      <c r="Y33" s="6" t="s">
        <v>27</v>
      </c>
      <c r="Z33" s="6" t="s">
        <v>34</v>
      </c>
      <c r="AA33" s="6"/>
      <c r="AB33" s="6"/>
      <c r="AC33" s="6"/>
      <c r="AD33" s="6" t="s">
        <v>58</v>
      </c>
      <c r="AE33" s="42" t="s">
        <v>91</v>
      </c>
    </row>
    <row r="34" spans="1:31" x14ac:dyDescent="0.25">
      <c r="A34" s="27">
        <v>2</v>
      </c>
      <c r="B34" s="6">
        <v>2017</v>
      </c>
      <c r="C34" s="6">
        <v>4158</v>
      </c>
      <c r="D34" s="6" t="s">
        <v>242</v>
      </c>
      <c r="E34" s="6" t="s">
        <v>244</v>
      </c>
      <c r="F34" s="74" t="s">
        <v>248</v>
      </c>
      <c r="G34" s="3">
        <v>133.6</v>
      </c>
      <c r="H34" s="1">
        <v>1961</v>
      </c>
      <c r="I34" s="4">
        <v>2027</v>
      </c>
      <c r="J34" s="10" t="s">
        <v>314</v>
      </c>
      <c r="K34" s="8">
        <v>8298.9599999999991</v>
      </c>
      <c r="L34" s="8">
        <v>777277.33</v>
      </c>
      <c r="M34" s="8">
        <v>3176.8380000000002</v>
      </c>
      <c r="N34" s="14">
        <f t="shared" si="1"/>
        <v>0.7278433049593559</v>
      </c>
      <c r="O34" s="20">
        <v>0.39429999999999998</v>
      </c>
      <c r="P34" s="8">
        <v>1750.019</v>
      </c>
      <c r="Q34" s="25"/>
      <c r="R34" s="8">
        <v>915548.07400000002</v>
      </c>
      <c r="S34" s="9">
        <v>8729455.8550000004</v>
      </c>
      <c r="T34" s="6" t="s">
        <v>246</v>
      </c>
      <c r="U34" s="6" t="s">
        <v>49</v>
      </c>
      <c r="V34" s="6" t="s">
        <v>49</v>
      </c>
      <c r="W34" s="6" t="s">
        <v>215</v>
      </c>
      <c r="X34" s="6" t="s">
        <v>249</v>
      </c>
      <c r="Y34" s="6" t="s">
        <v>27</v>
      </c>
      <c r="Z34" s="6" t="s">
        <v>34</v>
      </c>
      <c r="AA34" s="6"/>
      <c r="AB34" s="6"/>
      <c r="AC34" s="6"/>
      <c r="AD34" s="6" t="s">
        <v>58</v>
      </c>
      <c r="AE34" s="42" t="s">
        <v>91</v>
      </c>
    </row>
    <row r="35" spans="1:31" x14ac:dyDescent="0.25">
      <c r="A35" s="27">
        <v>2</v>
      </c>
      <c r="B35" s="6">
        <v>2017</v>
      </c>
      <c r="C35" s="6">
        <v>4158</v>
      </c>
      <c r="D35" s="6" t="s">
        <v>242</v>
      </c>
      <c r="E35" s="6" t="s">
        <v>244</v>
      </c>
      <c r="F35" s="74" t="s">
        <v>250</v>
      </c>
      <c r="G35" s="3">
        <v>255</v>
      </c>
      <c r="H35" s="1">
        <v>1964</v>
      </c>
      <c r="I35" s="4">
        <v>2027</v>
      </c>
      <c r="J35" s="10" t="s">
        <v>314</v>
      </c>
      <c r="K35" s="8">
        <v>7211.71</v>
      </c>
      <c r="L35" s="8">
        <v>1381807.19</v>
      </c>
      <c r="M35" s="8">
        <v>787.76599999999996</v>
      </c>
      <c r="N35" s="14">
        <f t="shared" si="1"/>
        <v>0.11097389525381691</v>
      </c>
      <c r="O35" s="20">
        <v>0.22969999999999999</v>
      </c>
      <c r="P35" s="8">
        <v>1656.299</v>
      </c>
      <c r="Q35" s="25"/>
      <c r="R35" s="8">
        <v>1489014.4620000001</v>
      </c>
      <c r="S35" s="9">
        <v>14197320.878</v>
      </c>
      <c r="T35" s="6" t="s">
        <v>246</v>
      </c>
      <c r="U35" s="6" t="s">
        <v>49</v>
      </c>
      <c r="V35" s="6" t="s">
        <v>49</v>
      </c>
      <c r="W35" s="6" t="s">
        <v>215</v>
      </c>
      <c r="X35" s="6" t="s">
        <v>249</v>
      </c>
      <c r="Y35" s="6" t="s">
        <v>27</v>
      </c>
      <c r="Z35" s="6" t="s">
        <v>34</v>
      </c>
      <c r="AA35" s="6"/>
      <c r="AB35" s="6" t="s">
        <v>73</v>
      </c>
      <c r="AC35" s="6" t="s">
        <v>57</v>
      </c>
      <c r="AD35" s="6" t="s">
        <v>45</v>
      </c>
      <c r="AE35" s="42" t="s">
        <v>156</v>
      </c>
    </row>
    <row r="36" spans="1:31" x14ac:dyDescent="0.25">
      <c r="A36" s="27">
        <v>2</v>
      </c>
      <c r="B36" s="6">
        <v>2017</v>
      </c>
      <c r="C36" s="6">
        <v>4158</v>
      </c>
      <c r="D36" s="6" t="s">
        <v>242</v>
      </c>
      <c r="E36" s="6" t="s">
        <v>244</v>
      </c>
      <c r="F36" s="74" t="s">
        <v>251</v>
      </c>
      <c r="G36" s="3">
        <v>400</v>
      </c>
      <c r="H36" s="1">
        <v>1972</v>
      </c>
      <c r="I36" s="4">
        <v>2027</v>
      </c>
      <c r="J36" s="10" t="s">
        <v>314</v>
      </c>
      <c r="K36" s="8">
        <v>7169.1</v>
      </c>
      <c r="L36" s="8">
        <v>2056566.17</v>
      </c>
      <c r="M36" s="8">
        <v>1319.175</v>
      </c>
      <c r="N36" s="14">
        <f t="shared" si="1"/>
        <v>0.12253214505604366</v>
      </c>
      <c r="O36" s="20">
        <v>0.1343</v>
      </c>
      <c r="P36" s="8">
        <v>1473.02</v>
      </c>
      <c r="Q36" s="25"/>
      <c r="R36" s="8">
        <v>2258266.0780000002</v>
      </c>
      <c r="S36" s="9">
        <v>21531900.864</v>
      </c>
      <c r="T36" s="6" t="s">
        <v>246</v>
      </c>
      <c r="U36" s="6" t="s">
        <v>49</v>
      </c>
      <c r="V36" s="6" t="s">
        <v>49</v>
      </c>
      <c r="W36" s="6" t="s">
        <v>215</v>
      </c>
      <c r="X36" s="6" t="s">
        <v>249</v>
      </c>
      <c r="Y36" s="6" t="s">
        <v>43</v>
      </c>
      <c r="Z36" s="6" t="s">
        <v>34</v>
      </c>
      <c r="AA36" s="6"/>
      <c r="AB36" s="6" t="s">
        <v>73</v>
      </c>
      <c r="AC36" s="6" t="s">
        <v>44</v>
      </c>
      <c r="AD36" s="6" t="s">
        <v>45</v>
      </c>
      <c r="AE36" s="42" t="s">
        <v>156</v>
      </c>
    </row>
    <row r="37" spans="1:31" x14ac:dyDescent="0.25">
      <c r="A37" s="27">
        <v>2</v>
      </c>
      <c r="B37" s="6">
        <v>2017</v>
      </c>
      <c r="C37" s="6">
        <v>8066</v>
      </c>
      <c r="D37" s="6" t="s">
        <v>242</v>
      </c>
      <c r="E37" s="6" t="s">
        <v>255</v>
      </c>
      <c r="F37" s="74" t="s">
        <v>256</v>
      </c>
      <c r="G37" s="3">
        <v>608.29999999999995</v>
      </c>
      <c r="H37" s="1">
        <v>1974</v>
      </c>
      <c r="I37" s="4">
        <v>2028</v>
      </c>
      <c r="J37" s="11" t="s">
        <v>316</v>
      </c>
      <c r="K37" s="8">
        <v>8299.86</v>
      </c>
      <c r="L37" s="8">
        <v>3170347.62</v>
      </c>
      <c r="M37" s="8">
        <v>2222.5909999999999</v>
      </c>
      <c r="N37" s="14">
        <f t="shared" si="1"/>
        <v>0.14264454598402965</v>
      </c>
      <c r="O37" s="20">
        <v>0.1807</v>
      </c>
      <c r="P37" s="8">
        <v>2861.346</v>
      </c>
      <c r="Q37" s="25"/>
      <c r="R37" s="8">
        <v>3268339.8020000001</v>
      </c>
      <c r="S37" s="9">
        <v>31162649.572999999</v>
      </c>
      <c r="T37" s="6" t="s">
        <v>257</v>
      </c>
      <c r="U37" s="6" t="s">
        <v>258</v>
      </c>
      <c r="V37" s="6" t="s">
        <v>49</v>
      </c>
      <c r="W37" s="6" t="s">
        <v>218</v>
      </c>
      <c r="X37" s="6" t="s">
        <v>259</v>
      </c>
      <c r="Y37" s="6" t="s">
        <v>43</v>
      </c>
      <c r="Z37" s="6" t="s">
        <v>34</v>
      </c>
      <c r="AA37" s="6"/>
      <c r="AB37" s="6" t="s">
        <v>189</v>
      </c>
      <c r="AC37" s="6" t="s">
        <v>74</v>
      </c>
      <c r="AD37" s="6" t="s">
        <v>58</v>
      </c>
      <c r="AE37" s="42" t="s">
        <v>260</v>
      </c>
    </row>
    <row r="38" spans="1:31" x14ac:dyDescent="0.25">
      <c r="A38" s="27">
        <v>2</v>
      </c>
      <c r="B38" s="6">
        <v>2017</v>
      </c>
      <c r="C38" s="6">
        <v>4162</v>
      </c>
      <c r="D38" s="6" t="s">
        <v>242</v>
      </c>
      <c r="E38" s="6" t="s">
        <v>272</v>
      </c>
      <c r="F38" s="74">
        <v>1</v>
      </c>
      <c r="G38" s="3">
        <v>192</v>
      </c>
      <c r="H38" s="1">
        <v>1963</v>
      </c>
      <c r="I38" s="4">
        <v>2029</v>
      </c>
      <c r="J38" s="10" t="s">
        <v>314</v>
      </c>
      <c r="K38" s="8">
        <v>7788.09</v>
      </c>
      <c r="L38" s="8">
        <v>1214123.6499999999</v>
      </c>
      <c r="M38" s="8">
        <v>845.98800000000006</v>
      </c>
      <c r="N38" s="14">
        <f t="shared" si="1"/>
        <v>0.13108388558735032</v>
      </c>
      <c r="O38" s="20">
        <v>0.18790000000000001</v>
      </c>
      <c r="P38" s="8">
        <v>1224</v>
      </c>
      <c r="Q38" s="25"/>
      <c r="R38" s="8">
        <v>1352942.605</v>
      </c>
      <c r="S38" s="9">
        <v>12907581.983999999</v>
      </c>
      <c r="T38" s="6" t="s">
        <v>115</v>
      </c>
      <c r="U38" s="6" t="s">
        <v>49</v>
      </c>
      <c r="V38" s="6" t="s">
        <v>49</v>
      </c>
      <c r="W38" s="6" t="s">
        <v>215</v>
      </c>
      <c r="X38" s="6" t="s">
        <v>273</v>
      </c>
      <c r="Y38" s="6" t="s">
        <v>43</v>
      </c>
      <c r="Z38" s="6" t="s">
        <v>34</v>
      </c>
      <c r="AA38" s="6" t="s">
        <v>25</v>
      </c>
      <c r="AB38" s="6" t="s">
        <v>189</v>
      </c>
      <c r="AC38" s="6" t="s">
        <v>44</v>
      </c>
      <c r="AD38" s="6" t="s">
        <v>58</v>
      </c>
      <c r="AE38" s="42" t="s">
        <v>142</v>
      </c>
    </row>
    <row r="39" spans="1:31" x14ac:dyDescent="0.25">
      <c r="A39" s="27">
        <v>2</v>
      </c>
      <c r="B39" s="6">
        <v>2017</v>
      </c>
      <c r="C39" s="6">
        <v>4162</v>
      </c>
      <c r="D39" s="6" t="s">
        <v>242</v>
      </c>
      <c r="E39" s="6" t="s">
        <v>272</v>
      </c>
      <c r="F39" s="74">
        <v>2</v>
      </c>
      <c r="G39" s="3">
        <v>256</v>
      </c>
      <c r="H39" s="1">
        <v>1968</v>
      </c>
      <c r="I39" s="4">
        <v>2029</v>
      </c>
      <c r="J39" s="10" t="s">
        <v>314</v>
      </c>
      <c r="K39" s="8">
        <v>8285.32</v>
      </c>
      <c r="L39" s="8">
        <v>1661014.25</v>
      </c>
      <c r="M39" s="8">
        <v>1100.758</v>
      </c>
      <c r="N39" s="14">
        <f t="shared" si="1"/>
        <v>0.13237541465562194</v>
      </c>
      <c r="O39" s="20">
        <v>0.2074</v>
      </c>
      <c r="P39" s="8">
        <v>1732.0609999999999</v>
      </c>
      <c r="Q39" s="25"/>
      <c r="R39" s="8">
        <v>1742997.4369999999</v>
      </c>
      <c r="S39" s="9">
        <v>16630852.532</v>
      </c>
      <c r="T39" s="6" t="s">
        <v>115</v>
      </c>
      <c r="U39" s="6" t="s">
        <v>49</v>
      </c>
      <c r="V39" s="6" t="s">
        <v>49</v>
      </c>
      <c r="W39" s="6" t="s">
        <v>218</v>
      </c>
      <c r="X39" s="6" t="s">
        <v>274</v>
      </c>
      <c r="Y39" s="6" t="s">
        <v>43</v>
      </c>
      <c r="Z39" s="6" t="s">
        <v>34</v>
      </c>
      <c r="AA39" s="6" t="s">
        <v>25</v>
      </c>
      <c r="AB39" s="6" t="s">
        <v>189</v>
      </c>
      <c r="AC39" s="6" t="s">
        <v>44</v>
      </c>
      <c r="AD39" s="6" t="s">
        <v>58</v>
      </c>
      <c r="AE39" s="42" t="s">
        <v>142</v>
      </c>
    </row>
    <row r="40" spans="1:31" x14ac:dyDescent="0.25">
      <c r="A40" s="28"/>
      <c r="B40" s="28"/>
      <c r="C40" s="28"/>
      <c r="D40" s="28"/>
      <c r="E40" s="39" t="s">
        <v>336</v>
      </c>
      <c r="F40" s="73"/>
      <c r="G40" s="29"/>
      <c r="H40" s="30"/>
      <c r="I40" s="31"/>
      <c r="J40" s="32"/>
      <c r="K40" s="33"/>
      <c r="L40" s="33"/>
      <c r="M40" s="33"/>
      <c r="N40" s="34"/>
      <c r="O40" s="37"/>
      <c r="P40" s="33"/>
      <c r="Q40" s="38"/>
      <c r="R40" s="33"/>
      <c r="S40" s="36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108"/>
    </row>
    <row r="41" spans="1:31" x14ac:dyDescent="0.25">
      <c r="A41" s="27">
        <v>3</v>
      </c>
      <c r="B41" s="6">
        <v>2017</v>
      </c>
      <c r="C41" s="6">
        <v>6177</v>
      </c>
      <c r="D41" s="6" t="s">
        <v>23</v>
      </c>
      <c r="E41" s="6" t="s">
        <v>50</v>
      </c>
      <c r="F41" s="74" t="s">
        <v>59</v>
      </c>
      <c r="G41" s="3">
        <v>410.9</v>
      </c>
      <c r="H41" s="1">
        <v>1980</v>
      </c>
      <c r="I41" s="4"/>
      <c r="J41" s="10" t="s">
        <v>296</v>
      </c>
      <c r="K41" s="8">
        <v>6677.16</v>
      </c>
      <c r="L41" s="8">
        <v>2223066.81</v>
      </c>
      <c r="M41" s="8">
        <v>125.039</v>
      </c>
      <c r="N41" s="14">
        <f t="shared" ref="N41:N58" si="2">M41*2000/S41</f>
        <v>1.0288704933964792E-2</v>
      </c>
      <c r="O41" s="20">
        <v>5.7099999999999998E-2</v>
      </c>
      <c r="P41" s="8">
        <v>682.33399999999995</v>
      </c>
      <c r="Q41" s="25"/>
      <c r="R41" s="8">
        <v>2549220.872</v>
      </c>
      <c r="S41" s="9">
        <v>24306071.717</v>
      </c>
      <c r="T41" s="6" t="s">
        <v>52</v>
      </c>
      <c r="U41" s="6" t="s">
        <v>26</v>
      </c>
      <c r="V41" s="6" t="s">
        <v>26</v>
      </c>
      <c r="W41" s="6" t="s">
        <v>53</v>
      </c>
      <c r="X41" s="6" t="s">
        <v>54</v>
      </c>
      <c r="Y41" s="6" t="s">
        <v>28</v>
      </c>
      <c r="Z41" s="6" t="s">
        <v>34</v>
      </c>
      <c r="AA41" s="6" t="s">
        <v>55</v>
      </c>
      <c r="AB41" s="6" t="s">
        <v>56</v>
      </c>
      <c r="AC41" s="6" t="s">
        <v>60</v>
      </c>
      <c r="AD41" s="6" t="s">
        <v>58</v>
      </c>
      <c r="AE41" s="42"/>
    </row>
    <row r="42" spans="1:31" x14ac:dyDescent="0.25">
      <c r="A42" s="27">
        <v>3</v>
      </c>
      <c r="B42" s="6">
        <v>2017</v>
      </c>
      <c r="C42" s="6">
        <v>8223</v>
      </c>
      <c r="D42" s="6" t="s">
        <v>23</v>
      </c>
      <c r="E42" s="6" t="s">
        <v>70</v>
      </c>
      <c r="F42" s="74">
        <v>4</v>
      </c>
      <c r="G42" s="3">
        <v>458.1</v>
      </c>
      <c r="H42" s="1">
        <v>2009</v>
      </c>
      <c r="I42" s="4"/>
      <c r="J42" s="12" t="s">
        <v>325</v>
      </c>
      <c r="K42" s="8">
        <v>6359.46</v>
      </c>
      <c r="L42" s="8">
        <v>2288846.64</v>
      </c>
      <c r="M42" s="8">
        <v>871.78</v>
      </c>
      <c r="N42" s="14">
        <f t="shared" si="2"/>
        <v>8.0944674937424466E-2</v>
      </c>
      <c r="O42" s="20">
        <v>8.1199999999999994E-2</v>
      </c>
      <c r="P42" s="8">
        <v>875.42100000000005</v>
      </c>
      <c r="Q42" s="25"/>
      <c r="R42" s="8">
        <v>2257830.9279999998</v>
      </c>
      <c r="S42" s="9">
        <v>21540144.566</v>
      </c>
      <c r="T42" s="6" t="s">
        <v>52</v>
      </c>
      <c r="U42" s="6" t="s">
        <v>26</v>
      </c>
      <c r="V42" s="6" t="s">
        <v>61</v>
      </c>
      <c r="W42" s="6" t="s">
        <v>75</v>
      </c>
      <c r="X42" s="6" t="s">
        <v>76</v>
      </c>
      <c r="Y42" s="6" t="s">
        <v>27</v>
      </c>
      <c r="Z42" s="6" t="s">
        <v>34</v>
      </c>
      <c r="AA42" s="6" t="s">
        <v>55</v>
      </c>
      <c r="AB42" s="6" t="s">
        <v>73</v>
      </c>
      <c r="AC42" s="19" t="s">
        <v>77</v>
      </c>
      <c r="AD42" s="6" t="s">
        <v>45</v>
      </c>
      <c r="AE42" s="42"/>
    </row>
    <row r="43" spans="1:31" x14ac:dyDescent="0.25">
      <c r="A43" s="27">
        <v>3</v>
      </c>
      <c r="B43" s="6">
        <v>2017</v>
      </c>
      <c r="C43" s="6">
        <v>8223</v>
      </c>
      <c r="D43" s="6" t="s">
        <v>23</v>
      </c>
      <c r="E43" s="6" t="s">
        <v>70</v>
      </c>
      <c r="F43" s="74" t="s">
        <v>78</v>
      </c>
      <c r="G43" s="3">
        <v>458.1</v>
      </c>
      <c r="H43" s="1">
        <v>2006</v>
      </c>
      <c r="I43" s="4"/>
      <c r="J43" s="12" t="s">
        <v>325</v>
      </c>
      <c r="K43" s="8">
        <v>7500.22</v>
      </c>
      <c r="L43" s="8">
        <v>2736665.86</v>
      </c>
      <c r="M43" s="8">
        <v>1053.867</v>
      </c>
      <c r="N43" s="14">
        <f t="shared" si="2"/>
        <v>8.2131627088640344E-2</v>
      </c>
      <c r="O43" s="20">
        <v>7.6200000000000004E-2</v>
      </c>
      <c r="P43" s="8">
        <v>989.40700000000004</v>
      </c>
      <c r="Q43" s="25"/>
      <c r="R43" s="8">
        <v>2689665.0520000001</v>
      </c>
      <c r="S43" s="9">
        <v>25662878.901999999</v>
      </c>
      <c r="T43" s="6" t="s">
        <v>52</v>
      </c>
      <c r="U43" s="6" t="s">
        <v>79</v>
      </c>
      <c r="V43" s="6" t="s">
        <v>61</v>
      </c>
      <c r="W43" s="6" t="s">
        <v>75</v>
      </c>
      <c r="X43" s="6" t="s">
        <v>76</v>
      </c>
      <c r="Y43" s="6" t="s">
        <v>27</v>
      </c>
      <c r="Z43" s="6" t="s">
        <v>34</v>
      </c>
      <c r="AA43" s="6" t="s">
        <v>55</v>
      </c>
      <c r="AB43" s="6" t="s">
        <v>73</v>
      </c>
      <c r="AC43" s="19" t="s">
        <v>77</v>
      </c>
      <c r="AD43" s="6" t="s">
        <v>45</v>
      </c>
      <c r="AE43" s="42"/>
    </row>
    <row r="44" spans="1:31" x14ac:dyDescent="0.25">
      <c r="A44" s="27">
        <v>3</v>
      </c>
      <c r="B44" s="6">
        <v>2017</v>
      </c>
      <c r="C44" s="6">
        <v>470</v>
      </c>
      <c r="D44" s="6" t="s">
        <v>82</v>
      </c>
      <c r="E44" s="6" t="s">
        <v>89</v>
      </c>
      <c r="F44" s="74">
        <v>3</v>
      </c>
      <c r="G44" s="3">
        <v>856.8</v>
      </c>
      <c r="H44" s="1">
        <v>2010</v>
      </c>
      <c r="I44" s="4"/>
      <c r="J44" s="12" t="s">
        <v>325</v>
      </c>
      <c r="K44" s="8">
        <v>7227.6</v>
      </c>
      <c r="L44" s="8">
        <v>5151840.25</v>
      </c>
      <c r="M44" s="8">
        <v>1944.4190000000001</v>
      </c>
      <c r="N44" s="14">
        <f t="shared" si="2"/>
        <v>8.3492992067443206E-2</v>
      </c>
      <c r="O44" s="41">
        <v>6.6299999999999998E-2</v>
      </c>
      <c r="P44" s="21">
        <v>1543.127</v>
      </c>
      <c r="Q44" s="26"/>
      <c r="R44" s="8">
        <v>4876026.8859999999</v>
      </c>
      <c r="S44" s="9">
        <v>46576819.248000003</v>
      </c>
      <c r="T44" s="6" t="s">
        <v>90</v>
      </c>
      <c r="U44" s="6" t="s">
        <v>92</v>
      </c>
      <c r="V44" s="6" t="s">
        <v>83</v>
      </c>
      <c r="W44" s="6" t="s">
        <v>87</v>
      </c>
      <c r="X44" s="6" t="s">
        <v>88</v>
      </c>
      <c r="Y44" s="6" t="s">
        <v>43</v>
      </c>
      <c r="Z44" s="6" t="s">
        <v>34</v>
      </c>
      <c r="AA44" s="6" t="s">
        <v>38</v>
      </c>
      <c r="AB44" s="6" t="s">
        <v>73</v>
      </c>
      <c r="AC44" s="19" t="s">
        <v>62</v>
      </c>
      <c r="AD44" s="6" t="s">
        <v>45</v>
      </c>
      <c r="AE44" s="42" t="s">
        <v>91</v>
      </c>
    </row>
    <row r="45" spans="1:31" x14ac:dyDescent="0.25">
      <c r="A45" s="27">
        <v>3</v>
      </c>
      <c r="B45" s="6">
        <v>2017</v>
      </c>
      <c r="C45" s="6">
        <v>6021</v>
      </c>
      <c r="D45" s="6" t="s">
        <v>82</v>
      </c>
      <c r="E45" s="6" t="s">
        <v>93</v>
      </c>
      <c r="F45" s="74" t="s">
        <v>99</v>
      </c>
      <c r="G45" s="3">
        <v>446.4</v>
      </c>
      <c r="H45" s="1">
        <v>1979</v>
      </c>
      <c r="I45" s="4"/>
      <c r="J45" s="10" t="s">
        <v>310</v>
      </c>
      <c r="K45" s="8">
        <v>6915.19</v>
      </c>
      <c r="L45" s="8">
        <v>2452258.4900000002</v>
      </c>
      <c r="M45" s="8">
        <v>562.16600000000005</v>
      </c>
      <c r="N45" s="14">
        <f t="shared" si="2"/>
        <v>4.5355544239103908E-2</v>
      </c>
      <c r="O45" s="41">
        <v>0.21940000000000001</v>
      </c>
      <c r="P45" s="21">
        <f>2786.704*Q45/O45</f>
        <v>749.38712853236098</v>
      </c>
      <c r="Q45" s="26">
        <v>5.8999999999999997E-2</v>
      </c>
      <c r="R45" s="8">
        <v>2599907.108</v>
      </c>
      <c r="S45" s="9">
        <v>24789295.749000002</v>
      </c>
      <c r="T45" s="6" t="s">
        <v>95</v>
      </c>
      <c r="U45" s="6" t="s">
        <v>96</v>
      </c>
      <c r="V45" s="6" t="s">
        <v>79</v>
      </c>
      <c r="W45" s="6" t="s">
        <v>100</v>
      </c>
      <c r="X45" s="6" t="s">
        <v>101</v>
      </c>
      <c r="Y45" s="6" t="s">
        <v>27</v>
      </c>
      <c r="Z45" s="6" t="s">
        <v>34</v>
      </c>
      <c r="AA45" s="6" t="s">
        <v>25</v>
      </c>
      <c r="AB45" s="6" t="s">
        <v>56</v>
      </c>
      <c r="AC45" s="6" t="s">
        <v>57</v>
      </c>
      <c r="AD45" s="6" t="s">
        <v>45</v>
      </c>
      <c r="AE45" s="42"/>
    </row>
    <row r="46" spans="1:31" x14ac:dyDescent="0.25">
      <c r="A46" s="27">
        <v>3</v>
      </c>
      <c r="B46" s="6">
        <v>2017</v>
      </c>
      <c r="C46" s="6">
        <v>525</v>
      </c>
      <c r="D46" s="6" t="s">
        <v>82</v>
      </c>
      <c r="E46" s="6" t="s">
        <v>105</v>
      </c>
      <c r="F46" s="74" t="s">
        <v>106</v>
      </c>
      <c r="G46" s="3">
        <v>190</v>
      </c>
      <c r="H46" s="1">
        <v>1965</v>
      </c>
      <c r="I46" s="4">
        <v>2030</v>
      </c>
      <c r="J46" s="10" t="s">
        <v>300</v>
      </c>
      <c r="K46" s="8">
        <v>8671.2800000000007</v>
      </c>
      <c r="L46" s="8">
        <v>1315754.6200000001</v>
      </c>
      <c r="M46" s="8">
        <v>920.87599999999998</v>
      </c>
      <c r="N46" s="14">
        <f t="shared" si="2"/>
        <v>0.12218289854846369</v>
      </c>
      <c r="O46" s="41">
        <v>4.2500000000000003E-2</v>
      </c>
      <c r="P46" s="21">
        <v>318.70600000000002</v>
      </c>
      <c r="Q46" s="26"/>
      <c r="R46" s="8">
        <v>1546563.139</v>
      </c>
      <c r="S46" s="9">
        <v>15073729.809</v>
      </c>
      <c r="T46" s="6" t="s">
        <v>107</v>
      </c>
      <c r="U46" s="6" t="s">
        <v>108</v>
      </c>
      <c r="V46" s="6" t="s">
        <v>83</v>
      </c>
      <c r="W46" s="6" t="s">
        <v>87</v>
      </c>
      <c r="X46" s="6" t="s">
        <v>88</v>
      </c>
      <c r="Y46" s="6" t="s">
        <v>27</v>
      </c>
      <c r="Z46" s="6" t="s">
        <v>34</v>
      </c>
      <c r="AA46" s="6" t="s">
        <v>109</v>
      </c>
      <c r="AB46" s="6" t="s">
        <v>73</v>
      </c>
      <c r="AC46" s="6" t="s">
        <v>60</v>
      </c>
      <c r="AD46" s="6" t="s">
        <v>45</v>
      </c>
      <c r="AE46" s="42"/>
    </row>
    <row r="47" spans="1:31" x14ac:dyDescent="0.25">
      <c r="A47" s="27">
        <v>3</v>
      </c>
      <c r="B47" s="6">
        <v>2017</v>
      </c>
      <c r="C47" s="6">
        <v>525</v>
      </c>
      <c r="D47" s="6" t="s">
        <v>82</v>
      </c>
      <c r="E47" s="6" t="s">
        <v>105</v>
      </c>
      <c r="F47" s="74" t="s">
        <v>110</v>
      </c>
      <c r="G47" s="3">
        <v>275.39999999999998</v>
      </c>
      <c r="H47" s="1">
        <v>1976</v>
      </c>
      <c r="I47" s="4">
        <v>2036</v>
      </c>
      <c r="J47" s="10" t="s">
        <v>301</v>
      </c>
      <c r="K47" s="8">
        <v>7829.63</v>
      </c>
      <c r="L47" s="8">
        <v>1571940.49</v>
      </c>
      <c r="M47" s="8">
        <v>921.38599999999997</v>
      </c>
      <c r="N47" s="14">
        <f t="shared" si="2"/>
        <v>0.12258192050531536</v>
      </c>
      <c r="O47" s="41">
        <v>4.5199999999999997E-2</v>
      </c>
      <c r="P47" s="21">
        <v>336.83199999999999</v>
      </c>
      <c r="Q47" s="26"/>
      <c r="R47" s="8">
        <v>1542384.07</v>
      </c>
      <c r="S47" s="9">
        <v>15032983.595000001</v>
      </c>
      <c r="T47" s="6" t="s">
        <v>107</v>
      </c>
      <c r="U47" s="6" t="s">
        <v>111</v>
      </c>
      <c r="V47" s="6" t="s">
        <v>83</v>
      </c>
      <c r="W47" s="6" t="s">
        <v>87</v>
      </c>
      <c r="X47" s="6" t="s">
        <v>88</v>
      </c>
      <c r="Y47" s="6" t="s">
        <v>43</v>
      </c>
      <c r="Z47" s="6" t="s">
        <v>34</v>
      </c>
      <c r="AA47" s="6" t="s">
        <v>55</v>
      </c>
      <c r="AB47" s="6" t="s">
        <v>73</v>
      </c>
      <c r="AC47" s="6" t="s">
        <v>112</v>
      </c>
      <c r="AD47" s="6" t="s">
        <v>45</v>
      </c>
      <c r="AE47" s="42"/>
    </row>
    <row r="48" spans="1:31" x14ac:dyDescent="0.25">
      <c r="A48" s="27">
        <v>3</v>
      </c>
      <c r="B48" s="6">
        <v>2017</v>
      </c>
      <c r="C48" s="6">
        <v>6248</v>
      </c>
      <c r="D48" s="6" t="s">
        <v>82</v>
      </c>
      <c r="E48" s="6" t="s">
        <v>122</v>
      </c>
      <c r="F48" s="74">
        <v>1</v>
      </c>
      <c r="G48" s="3">
        <v>552.29999999999995</v>
      </c>
      <c r="H48" s="1">
        <v>1981</v>
      </c>
      <c r="I48" s="4">
        <v>2034</v>
      </c>
      <c r="J48" s="10" t="s">
        <v>302</v>
      </c>
      <c r="K48" s="8">
        <v>8432.3799999999992</v>
      </c>
      <c r="L48" s="8">
        <v>3807683.59</v>
      </c>
      <c r="M48" s="8">
        <v>1906.1130000000001</v>
      </c>
      <c r="N48" s="14">
        <f t="shared" si="2"/>
        <v>9.1310065403786597E-2</v>
      </c>
      <c r="O48" s="41">
        <v>5.5100000000000003E-2</v>
      </c>
      <c r="P48" s="21">
        <v>1157.1389999999999</v>
      </c>
      <c r="Q48" s="26"/>
      <c r="R48" s="8">
        <v>4375178.3559999997</v>
      </c>
      <c r="S48" s="9">
        <v>41750336.976999998</v>
      </c>
      <c r="T48" s="6" t="s">
        <v>84</v>
      </c>
      <c r="U48" s="6" t="s">
        <v>83</v>
      </c>
      <c r="V48" s="6" t="s">
        <v>83</v>
      </c>
      <c r="W48" s="6" t="s">
        <v>87</v>
      </c>
      <c r="X48" s="6" t="s">
        <v>88</v>
      </c>
      <c r="Y48" s="6" t="s">
        <v>27</v>
      </c>
      <c r="Z48" s="6" t="s">
        <v>34</v>
      </c>
      <c r="AA48" s="6" t="s">
        <v>38</v>
      </c>
      <c r="AB48" s="6" t="s">
        <v>73</v>
      </c>
      <c r="AC48" s="6" t="s">
        <v>60</v>
      </c>
      <c r="AD48" s="6" t="s">
        <v>45</v>
      </c>
      <c r="AE48" s="42" t="s">
        <v>91</v>
      </c>
    </row>
    <row r="49" spans="1:31" ht="25.5" x14ac:dyDescent="0.25">
      <c r="A49" s="27">
        <v>3</v>
      </c>
      <c r="B49" s="6">
        <v>2017</v>
      </c>
      <c r="C49" s="6">
        <v>2442</v>
      </c>
      <c r="D49" s="6" t="s">
        <v>157</v>
      </c>
      <c r="E49" s="6" t="s">
        <v>163</v>
      </c>
      <c r="F49" s="74">
        <v>4</v>
      </c>
      <c r="G49" s="3">
        <v>818.1</v>
      </c>
      <c r="H49" s="1">
        <v>1969</v>
      </c>
      <c r="I49" s="4"/>
      <c r="J49" s="101" t="s">
        <v>343</v>
      </c>
      <c r="K49" s="8">
        <v>6627.95</v>
      </c>
      <c r="L49" s="8">
        <v>4221464.1900000004</v>
      </c>
      <c r="M49" s="8">
        <v>2203.6129999999998</v>
      </c>
      <c r="N49" s="14">
        <f t="shared" si="2"/>
        <v>0.11417758128996333</v>
      </c>
      <c r="O49" s="41">
        <v>0.48399999999999999</v>
      </c>
      <c r="P49" s="21">
        <f>9654.476*Q49/O49</f>
        <v>1595.7811570247936</v>
      </c>
      <c r="Q49" s="26">
        <v>0.08</v>
      </c>
      <c r="R49" s="8">
        <v>3960402.125</v>
      </c>
      <c r="S49" s="9">
        <v>38599749.181999996</v>
      </c>
      <c r="T49" s="6" t="s">
        <v>159</v>
      </c>
      <c r="U49" s="6" t="s">
        <v>164</v>
      </c>
      <c r="V49" s="6" t="s">
        <v>24</v>
      </c>
      <c r="W49" s="6" t="s">
        <v>165</v>
      </c>
      <c r="X49" s="6" t="s">
        <v>47</v>
      </c>
      <c r="Y49" s="6" t="s">
        <v>166</v>
      </c>
      <c r="Z49" s="6" t="s">
        <v>34</v>
      </c>
      <c r="AA49" s="6"/>
      <c r="AB49" s="6" t="s">
        <v>35</v>
      </c>
      <c r="AC49" s="6" t="s">
        <v>167</v>
      </c>
      <c r="AD49" s="6" t="s">
        <v>45</v>
      </c>
      <c r="AE49" s="42"/>
    </row>
    <row r="50" spans="1:31" ht="25.5" x14ac:dyDescent="0.25">
      <c r="A50" s="27">
        <v>3</v>
      </c>
      <c r="B50" s="6">
        <v>2017</v>
      </c>
      <c r="C50" s="6">
        <v>2442</v>
      </c>
      <c r="D50" s="6" t="s">
        <v>157</v>
      </c>
      <c r="E50" s="6" t="s">
        <v>163</v>
      </c>
      <c r="F50" s="74">
        <v>5</v>
      </c>
      <c r="G50" s="3">
        <v>818.1</v>
      </c>
      <c r="H50" s="1">
        <v>1970</v>
      </c>
      <c r="I50" s="4"/>
      <c r="J50" s="101" t="s">
        <v>343</v>
      </c>
      <c r="K50" s="8">
        <v>4723.41</v>
      </c>
      <c r="L50" s="8">
        <v>2836197.38</v>
      </c>
      <c r="M50" s="8">
        <v>1566.008</v>
      </c>
      <c r="N50" s="14">
        <f t="shared" si="2"/>
        <v>0.12012596608331245</v>
      </c>
      <c r="O50" s="41">
        <v>0.49430000000000002</v>
      </c>
      <c r="P50" s="21">
        <f>6637.061*Q50/O50</f>
        <v>1074.1753590936678</v>
      </c>
      <c r="Q50" s="26">
        <v>0.08</v>
      </c>
      <c r="R50" s="8">
        <v>2674206.0410000002</v>
      </c>
      <c r="S50" s="9">
        <v>26072764.300000001</v>
      </c>
      <c r="T50" s="6" t="s">
        <v>159</v>
      </c>
      <c r="U50" s="6" t="s">
        <v>164</v>
      </c>
      <c r="V50" s="6" t="s">
        <v>24</v>
      </c>
      <c r="W50" s="6" t="s">
        <v>168</v>
      </c>
      <c r="X50" s="6" t="s">
        <v>42</v>
      </c>
      <c r="Y50" s="6" t="s">
        <v>166</v>
      </c>
      <c r="Z50" s="6" t="s">
        <v>34</v>
      </c>
      <c r="AA50" s="6"/>
      <c r="AB50" s="6" t="s">
        <v>35</v>
      </c>
      <c r="AC50" s="6" t="s">
        <v>167</v>
      </c>
      <c r="AD50" s="6" t="s">
        <v>45</v>
      </c>
      <c r="AE50" s="42"/>
    </row>
    <row r="51" spans="1:31" x14ac:dyDescent="0.25">
      <c r="A51" s="27">
        <v>3</v>
      </c>
      <c r="B51" s="6">
        <v>2017</v>
      </c>
      <c r="C51" s="6">
        <v>56224</v>
      </c>
      <c r="D51" s="6" t="s">
        <v>178</v>
      </c>
      <c r="E51" s="6" t="s">
        <v>190</v>
      </c>
      <c r="F51" s="74">
        <v>1</v>
      </c>
      <c r="G51" s="3">
        <v>242</v>
      </c>
      <c r="H51" s="1">
        <v>2008</v>
      </c>
      <c r="I51" s="4"/>
      <c r="J51" s="10" t="s">
        <v>325</v>
      </c>
      <c r="K51" s="8">
        <v>8232.7000000000007</v>
      </c>
      <c r="L51" s="8">
        <v>1081869.52</v>
      </c>
      <c r="M51" s="8">
        <v>147.99299999999999</v>
      </c>
      <c r="N51" s="14">
        <f t="shared" si="2"/>
        <v>2.8212719025376615E-2</v>
      </c>
      <c r="O51" s="41">
        <v>4.8899999999999999E-2</v>
      </c>
      <c r="P51" s="21">
        <v>256.59100000000001</v>
      </c>
      <c r="Q51" s="26"/>
      <c r="R51" s="8">
        <v>1097749.0870000001</v>
      </c>
      <c r="S51" s="9">
        <v>10491225.596999999</v>
      </c>
      <c r="T51" s="6" t="s">
        <v>191</v>
      </c>
      <c r="U51" s="6" t="s">
        <v>192</v>
      </c>
      <c r="V51" s="6" t="s">
        <v>192</v>
      </c>
      <c r="W51" s="6" t="s">
        <v>193</v>
      </c>
      <c r="X51" s="6" t="s">
        <v>194</v>
      </c>
      <c r="Y51" s="6" t="s">
        <v>27</v>
      </c>
      <c r="Z51" s="6" t="s">
        <v>34</v>
      </c>
      <c r="AA51" s="6" t="s">
        <v>55</v>
      </c>
      <c r="AB51" s="6" t="s">
        <v>73</v>
      </c>
      <c r="AC51" s="19" t="s">
        <v>60</v>
      </c>
      <c r="AD51" s="6" t="s">
        <v>45</v>
      </c>
      <c r="AE51" s="42" t="s">
        <v>91</v>
      </c>
    </row>
    <row r="52" spans="1:31" x14ac:dyDescent="0.25">
      <c r="A52" s="27">
        <v>3</v>
      </c>
      <c r="B52" s="6">
        <v>2017</v>
      </c>
      <c r="C52" s="6">
        <v>56609</v>
      </c>
      <c r="D52" s="6" t="s">
        <v>242</v>
      </c>
      <c r="E52" s="6" t="s">
        <v>252</v>
      </c>
      <c r="F52" s="74">
        <v>1</v>
      </c>
      <c r="G52" s="3">
        <v>483.7</v>
      </c>
      <c r="H52" s="1">
        <v>2011</v>
      </c>
      <c r="I52" s="4"/>
      <c r="J52" s="12" t="s">
        <v>325</v>
      </c>
      <c r="K52" s="8">
        <v>8357.15</v>
      </c>
      <c r="L52" s="8">
        <v>3556561.21</v>
      </c>
      <c r="M52" s="8">
        <v>1047.204</v>
      </c>
      <c r="N52" s="14">
        <f t="shared" si="2"/>
        <v>6.0703958224842813E-2</v>
      </c>
      <c r="O52" s="41">
        <v>4.1300000000000003E-2</v>
      </c>
      <c r="P52" s="21">
        <v>697.24199999999996</v>
      </c>
      <c r="Q52" s="26"/>
      <c r="R52" s="8">
        <v>3618571.051</v>
      </c>
      <c r="S52" s="9">
        <v>34502000.549000002</v>
      </c>
      <c r="T52" s="6" t="s">
        <v>253</v>
      </c>
      <c r="U52" s="6" t="s">
        <v>147</v>
      </c>
      <c r="V52" s="6" t="s">
        <v>147</v>
      </c>
      <c r="W52" s="6" t="s">
        <v>154</v>
      </c>
      <c r="X52" s="6" t="s">
        <v>155</v>
      </c>
      <c r="Y52" s="6" t="s">
        <v>27</v>
      </c>
      <c r="Z52" s="6" t="s">
        <v>34</v>
      </c>
      <c r="AA52" s="6"/>
      <c r="AB52" s="6" t="s">
        <v>73</v>
      </c>
      <c r="AC52" s="19" t="s">
        <v>62</v>
      </c>
      <c r="AD52" s="6" t="s">
        <v>45</v>
      </c>
      <c r="AE52" s="42" t="s">
        <v>254</v>
      </c>
    </row>
    <row r="53" spans="1:31" x14ac:dyDescent="0.25">
      <c r="A53" s="27">
        <v>3</v>
      </c>
      <c r="B53" s="6">
        <v>2017</v>
      </c>
      <c r="C53" s="6">
        <v>8066</v>
      </c>
      <c r="D53" s="6" t="s">
        <v>242</v>
      </c>
      <c r="E53" s="6" t="s">
        <v>255</v>
      </c>
      <c r="F53" s="74" t="s">
        <v>263</v>
      </c>
      <c r="G53" s="3">
        <v>608.29999999999995</v>
      </c>
      <c r="H53" s="1">
        <v>1976</v>
      </c>
      <c r="I53" s="4">
        <v>2037</v>
      </c>
      <c r="J53" s="10" t="s">
        <v>311</v>
      </c>
      <c r="K53" s="8">
        <v>8554.56</v>
      </c>
      <c r="L53" s="8">
        <v>3314263.28</v>
      </c>
      <c r="M53" s="8">
        <v>2335.797</v>
      </c>
      <c r="N53" s="14">
        <f t="shared" si="2"/>
        <v>0.14083937753943868</v>
      </c>
      <c r="O53" s="41">
        <v>5.0099999999999999E-2</v>
      </c>
      <c r="P53" s="21">
        <v>824.78300000000002</v>
      </c>
      <c r="Q53" s="26"/>
      <c r="R53" s="8">
        <v>3478832.727</v>
      </c>
      <c r="S53" s="9">
        <v>33169658.100000001</v>
      </c>
      <c r="T53" s="6" t="s">
        <v>257</v>
      </c>
      <c r="U53" s="6" t="s">
        <v>258</v>
      </c>
      <c r="V53" s="6" t="s">
        <v>49</v>
      </c>
      <c r="W53" s="6" t="s">
        <v>215</v>
      </c>
      <c r="X53" s="6" t="s">
        <v>262</v>
      </c>
      <c r="Y53" s="6" t="s">
        <v>43</v>
      </c>
      <c r="Z53" s="6" t="s">
        <v>34</v>
      </c>
      <c r="AA53" s="6"/>
      <c r="AB53" s="6" t="s">
        <v>189</v>
      </c>
      <c r="AC53" s="19" t="s">
        <v>264</v>
      </c>
      <c r="AD53" s="6" t="s">
        <v>58</v>
      </c>
      <c r="AE53" s="42" t="s">
        <v>260</v>
      </c>
    </row>
    <row r="54" spans="1:31" x14ac:dyDescent="0.25">
      <c r="A54" s="27">
        <v>3</v>
      </c>
      <c r="B54" s="6">
        <v>2017</v>
      </c>
      <c r="C54" s="6">
        <v>8066</v>
      </c>
      <c r="D54" s="6" t="s">
        <v>242</v>
      </c>
      <c r="E54" s="6" t="s">
        <v>255</v>
      </c>
      <c r="F54" s="74" t="s">
        <v>265</v>
      </c>
      <c r="G54" s="3">
        <v>608.29999999999995</v>
      </c>
      <c r="H54" s="1">
        <v>1979</v>
      </c>
      <c r="I54" s="4">
        <v>2037</v>
      </c>
      <c r="J54" s="10" t="s">
        <v>312</v>
      </c>
      <c r="K54" s="8">
        <v>8549.48</v>
      </c>
      <c r="L54" s="8">
        <v>3364726.69</v>
      </c>
      <c r="M54" s="8">
        <v>2376.7840000000001</v>
      </c>
      <c r="N54" s="14">
        <f t="shared" si="2"/>
        <v>0.14369028161308922</v>
      </c>
      <c r="O54" s="41">
        <v>4.9099999999999998E-2</v>
      </c>
      <c r="P54" s="21">
        <v>812.37099999999998</v>
      </c>
      <c r="Q54" s="26"/>
      <c r="R54" s="8">
        <v>3469648.5260000001</v>
      </c>
      <c r="S54" s="9">
        <v>33082042.478</v>
      </c>
      <c r="T54" s="6" t="s">
        <v>257</v>
      </c>
      <c r="U54" s="6" t="s">
        <v>258</v>
      </c>
      <c r="V54" s="6" t="s">
        <v>49</v>
      </c>
      <c r="W54" s="6" t="s">
        <v>215</v>
      </c>
      <c r="X54" s="6" t="s">
        <v>262</v>
      </c>
      <c r="Y54" s="6" t="s">
        <v>43</v>
      </c>
      <c r="Z54" s="6" t="s">
        <v>34</v>
      </c>
      <c r="AA54" s="6"/>
      <c r="AB54" s="6" t="s">
        <v>189</v>
      </c>
      <c r="AC54" s="19" t="s">
        <v>264</v>
      </c>
      <c r="AD54" s="6" t="s">
        <v>58</v>
      </c>
      <c r="AE54" s="42" t="s">
        <v>260</v>
      </c>
    </row>
    <row r="55" spans="1:31" x14ac:dyDescent="0.25">
      <c r="A55" s="27">
        <v>3</v>
      </c>
      <c r="B55" s="6">
        <v>2017</v>
      </c>
      <c r="C55" s="6">
        <v>6204</v>
      </c>
      <c r="D55" s="6" t="s">
        <v>242</v>
      </c>
      <c r="E55" s="6" t="s">
        <v>266</v>
      </c>
      <c r="F55" s="74">
        <v>1</v>
      </c>
      <c r="G55" s="3">
        <v>570</v>
      </c>
      <c r="H55" s="1">
        <v>1981</v>
      </c>
      <c r="I55" s="4"/>
      <c r="J55" s="10" t="s">
        <v>317</v>
      </c>
      <c r="K55" s="8">
        <v>6735.59</v>
      </c>
      <c r="L55" s="8">
        <v>2962913.42</v>
      </c>
      <c r="M55" s="8">
        <v>1570.53</v>
      </c>
      <c r="N55" s="14">
        <f t="shared" si="2"/>
        <v>9.6569877186006625E-2</v>
      </c>
      <c r="O55" s="41">
        <v>0.15029999999999999</v>
      </c>
      <c r="P55" s="21">
        <f>2523.342*Q55/O55</f>
        <v>1007.3221556886228</v>
      </c>
      <c r="Q55" s="26">
        <v>0.06</v>
      </c>
      <c r="R55" s="8">
        <v>3411356.0729999999</v>
      </c>
      <c r="S55" s="9">
        <v>32526291.754000001</v>
      </c>
      <c r="T55" s="6" t="s">
        <v>267</v>
      </c>
      <c r="U55" s="6" t="s">
        <v>268</v>
      </c>
      <c r="V55" s="6" t="s">
        <v>147</v>
      </c>
      <c r="W55" s="6" t="s">
        <v>269</v>
      </c>
      <c r="X55" s="6" t="s">
        <v>270</v>
      </c>
      <c r="Y55" s="6" t="s">
        <v>27</v>
      </c>
      <c r="Z55" s="6" t="s">
        <v>34</v>
      </c>
      <c r="AA55" s="6"/>
      <c r="AB55" s="6" t="s">
        <v>56</v>
      </c>
      <c r="AC55" s="19" t="s">
        <v>271</v>
      </c>
      <c r="AD55" s="6" t="s">
        <v>58</v>
      </c>
      <c r="AE55" s="42" t="s">
        <v>91</v>
      </c>
    </row>
    <row r="56" spans="1:31" x14ac:dyDescent="0.25">
      <c r="A56" s="27">
        <v>3</v>
      </c>
      <c r="B56" s="6">
        <v>2017</v>
      </c>
      <c r="C56" s="6">
        <v>55479</v>
      </c>
      <c r="D56" s="6" t="s">
        <v>242</v>
      </c>
      <c r="E56" s="6" t="s">
        <v>281</v>
      </c>
      <c r="F56" s="74">
        <v>1</v>
      </c>
      <c r="G56" s="15">
        <v>90</v>
      </c>
      <c r="H56" s="16">
        <v>2003</v>
      </c>
      <c r="I56" s="17"/>
      <c r="J56" s="18" t="s">
        <v>325</v>
      </c>
      <c r="K56" s="8">
        <v>8574.93</v>
      </c>
      <c r="L56" s="8">
        <v>801831.07</v>
      </c>
      <c r="M56" s="8">
        <v>454.73</v>
      </c>
      <c r="N56" s="14">
        <f t="shared" si="2"/>
        <v>9.9452304569490294E-2</v>
      </c>
      <c r="O56" s="20">
        <v>0.12770000000000001</v>
      </c>
      <c r="P56" s="21">
        <v>586.56100000000004</v>
      </c>
      <c r="Q56" s="26"/>
      <c r="R56" s="8">
        <v>959100.50100000005</v>
      </c>
      <c r="S56" s="9">
        <v>9144685.0219999999</v>
      </c>
      <c r="T56" s="6" t="s">
        <v>253</v>
      </c>
      <c r="U56" s="6" t="s">
        <v>282</v>
      </c>
      <c r="V56" s="6" t="s">
        <v>204</v>
      </c>
      <c r="W56" s="6" t="s">
        <v>279</v>
      </c>
      <c r="X56" s="6" t="s">
        <v>280</v>
      </c>
      <c r="Y56" s="6" t="s">
        <v>27</v>
      </c>
      <c r="Z56" s="6" t="s">
        <v>34</v>
      </c>
      <c r="AA56" s="6"/>
      <c r="AB56" s="6" t="s">
        <v>73</v>
      </c>
      <c r="AC56" s="19" t="s">
        <v>60</v>
      </c>
      <c r="AD56" s="6" t="s">
        <v>45</v>
      </c>
      <c r="AE56" s="42"/>
    </row>
    <row r="57" spans="1:31" x14ac:dyDescent="0.25">
      <c r="A57" s="27">
        <v>3</v>
      </c>
      <c r="B57" s="6">
        <v>2017</v>
      </c>
      <c r="C57" s="6">
        <v>56319</v>
      </c>
      <c r="D57" s="6" t="s">
        <v>242</v>
      </c>
      <c r="E57" s="6" t="s">
        <v>283</v>
      </c>
      <c r="F57" s="74">
        <v>1</v>
      </c>
      <c r="G57" s="15">
        <v>95</v>
      </c>
      <c r="H57" s="16">
        <v>2008</v>
      </c>
      <c r="I57" s="17"/>
      <c r="J57" s="18" t="s">
        <v>325</v>
      </c>
      <c r="K57" s="8">
        <v>8409.52</v>
      </c>
      <c r="L57" s="8">
        <v>819518.14</v>
      </c>
      <c r="M57" s="8">
        <v>267.05700000000002</v>
      </c>
      <c r="N57" s="14">
        <f t="shared" si="2"/>
        <v>5.9591324711429694E-2</v>
      </c>
      <c r="O57" s="20">
        <v>5.0900000000000001E-2</v>
      </c>
      <c r="P57" s="21">
        <v>227.745</v>
      </c>
      <c r="Q57" s="26"/>
      <c r="R57" s="8">
        <v>940031.97900000005</v>
      </c>
      <c r="S57" s="9">
        <v>8962948.9289999995</v>
      </c>
      <c r="T57" s="6" t="s">
        <v>253</v>
      </c>
      <c r="U57" s="6" t="s">
        <v>243</v>
      </c>
      <c r="V57" s="6" t="s">
        <v>204</v>
      </c>
      <c r="W57" s="6" t="s">
        <v>279</v>
      </c>
      <c r="X57" s="6" t="s">
        <v>280</v>
      </c>
      <c r="Y57" s="6" t="s">
        <v>27</v>
      </c>
      <c r="Z57" s="6" t="s">
        <v>34</v>
      </c>
      <c r="AA57" s="6"/>
      <c r="AB57" s="6" t="s">
        <v>73</v>
      </c>
      <c r="AC57" s="19" t="s">
        <v>60</v>
      </c>
      <c r="AD57" s="6" t="s">
        <v>45</v>
      </c>
      <c r="AE57" s="42"/>
    </row>
    <row r="58" spans="1:31" x14ac:dyDescent="0.25">
      <c r="A58" s="27">
        <v>3</v>
      </c>
      <c r="B58" s="6">
        <v>2017</v>
      </c>
      <c r="C58" s="6">
        <v>56596</v>
      </c>
      <c r="D58" s="6" t="s">
        <v>242</v>
      </c>
      <c r="E58" s="6" t="s">
        <v>284</v>
      </c>
      <c r="F58" s="74">
        <v>1</v>
      </c>
      <c r="G58" s="15">
        <v>116</v>
      </c>
      <c r="H58" s="16">
        <v>2010</v>
      </c>
      <c r="I58" s="17"/>
      <c r="J58" s="18" t="s">
        <v>325</v>
      </c>
      <c r="K58" s="8">
        <v>7902.86</v>
      </c>
      <c r="L58" s="8">
        <v>852169.29</v>
      </c>
      <c r="M58" s="8">
        <v>280.47000000000003</v>
      </c>
      <c r="N58" s="14">
        <f t="shared" si="2"/>
        <v>6.2758587667908122E-2</v>
      </c>
      <c r="O58" s="20">
        <v>4.3200000000000002E-2</v>
      </c>
      <c r="P58" s="8">
        <v>179.483</v>
      </c>
      <c r="Q58" s="25"/>
      <c r="R58" s="8">
        <v>937421.5</v>
      </c>
      <c r="S58" s="9">
        <v>8938059.648</v>
      </c>
      <c r="T58" s="6" t="s">
        <v>253</v>
      </c>
      <c r="U58" s="6" t="s">
        <v>285</v>
      </c>
      <c r="V58" s="6" t="s">
        <v>204</v>
      </c>
      <c r="W58" s="6" t="s">
        <v>276</v>
      </c>
      <c r="X58" s="6" t="s">
        <v>277</v>
      </c>
      <c r="Y58" s="6" t="s">
        <v>27</v>
      </c>
      <c r="Z58" s="6" t="s">
        <v>34</v>
      </c>
      <c r="AA58" s="6"/>
      <c r="AB58" s="6" t="s">
        <v>73</v>
      </c>
      <c r="AC58" s="19" t="s">
        <v>77</v>
      </c>
      <c r="AD58" s="6" t="s">
        <v>45</v>
      </c>
      <c r="AE58" s="42"/>
    </row>
    <row r="59" spans="1:31" x14ac:dyDescent="0.25">
      <c r="A59" s="28"/>
      <c r="B59" s="28"/>
      <c r="C59" s="28"/>
      <c r="D59" s="28"/>
      <c r="E59" s="39" t="s">
        <v>337</v>
      </c>
      <c r="F59" s="73"/>
      <c r="G59" s="29"/>
      <c r="H59" s="30"/>
      <c r="I59" s="31"/>
      <c r="J59" s="32"/>
      <c r="K59" s="33"/>
      <c r="L59" s="33"/>
      <c r="M59" s="33"/>
      <c r="N59" s="34"/>
      <c r="O59" s="37"/>
      <c r="P59" s="33"/>
      <c r="Q59" s="38"/>
      <c r="R59" s="33"/>
      <c r="S59" s="3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108"/>
    </row>
    <row r="60" spans="1:31" x14ac:dyDescent="0.25">
      <c r="A60" s="27">
        <v>4</v>
      </c>
      <c r="B60" s="6">
        <v>2017</v>
      </c>
      <c r="C60" s="6">
        <v>160</v>
      </c>
      <c r="D60" s="6" t="s">
        <v>23</v>
      </c>
      <c r="E60" s="6" t="s">
        <v>29</v>
      </c>
      <c r="F60" s="74">
        <v>3</v>
      </c>
      <c r="G60" s="3">
        <v>204</v>
      </c>
      <c r="H60" s="1">
        <v>1979</v>
      </c>
      <c r="I60" s="4"/>
      <c r="J60" s="10" t="s">
        <v>295</v>
      </c>
      <c r="K60" s="8">
        <v>6912.3</v>
      </c>
      <c r="L60" s="8">
        <v>1037288.65</v>
      </c>
      <c r="M60" s="8">
        <v>187.90199999999999</v>
      </c>
      <c r="N60" s="14">
        <f>M60*2000/S60</f>
        <v>3.4953915444896608E-2</v>
      </c>
      <c r="O60" s="41">
        <v>0.30359999999999998</v>
      </c>
      <c r="P60" s="21">
        <f>1662.609*Q60/O60</f>
        <v>1007.6418181818182</v>
      </c>
      <c r="Q60" s="112">
        <v>0.184</v>
      </c>
      <c r="R60" s="8">
        <v>1097579.699</v>
      </c>
      <c r="S60" s="9">
        <v>10751413.546</v>
      </c>
      <c r="T60" s="6" t="s">
        <v>30</v>
      </c>
      <c r="U60" s="6" t="s">
        <v>31</v>
      </c>
      <c r="V60" s="6" t="s">
        <v>31</v>
      </c>
      <c r="W60" s="6" t="s">
        <v>32</v>
      </c>
      <c r="X60" s="6" t="s">
        <v>33</v>
      </c>
      <c r="Y60" s="6" t="s">
        <v>28</v>
      </c>
      <c r="Z60" s="6" t="s">
        <v>34</v>
      </c>
      <c r="AA60" s="6" t="s">
        <v>25</v>
      </c>
      <c r="AB60" s="6" t="s">
        <v>35</v>
      </c>
      <c r="AC60" s="6" t="s">
        <v>36</v>
      </c>
      <c r="AD60" s="6" t="s">
        <v>37</v>
      </c>
      <c r="AE60" s="42"/>
    </row>
    <row r="61" spans="1:31" x14ac:dyDescent="0.25">
      <c r="A61" s="27">
        <v>4</v>
      </c>
      <c r="B61" s="6">
        <v>2017</v>
      </c>
      <c r="C61" s="6">
        <v>6021</v>
      </c>
      <c r="D61" s="6" t="s">
        <v>82</v>
      </c>
      <c r="E61" s="6" t="s">
        <v>93</v>
      </c>
      <c r="F61" s="74" t="s">
        <v>102</v>
      </c>
      <c r="G61" s="3">
        <v>534.79999999999995</v>
      </c>
      <c r="H61" s="1">
        <v>1984</v>
      </c>
      <c r="I61" s="4"/>
      <c r="J61" s="12" t="s">
        <v>295</v>
      </c>
      <c r="K61" s="8">
        <v>8157.17</v>
      </c>
      <c r="L61" s="8">
        <v>3168883.74</v>
      </c>
      <c r="M61" s="8">
        <v>1848.0219999999999</v>
      </c>
      <c r="N61" s="14">
        <f>M61*2000/S61</f>
        <v>0.12591213261334128</v>
      </c>
      <c r="O61" s="41">
        <v>0.27750000000000002</v>
      </c>
      <c r="P61" s="21">
        <f>4158.232*Q61/O61</f>
        <v>3176.7394018018013</v>
      </c>
      <c r="Q61" s="112">
        <v>0.21199999999999999</v>
      </c>
      <c r="R61" s="8">
        <v>3078662.1860000002</v>
      </c>
      <c r="S61" s="9">
        <v>29354152.958000001</v>
      </c>
      <c r="T61" s="6" t="s">
        <v>95</v>
      </c>
      <c r="U61" s="6" t="s">
        <v>79</v>
      </c>
      <c r="V61" s="6" t="s">
        <v>79</v>
      </c>
      <c r="W61" s="6" t="s">
        <v>97</v>
      </c>
      <c r="X61" s="6" t="s">
        <v>98</v>
      </c>
      <c r="Y61" s="6" t="s">
        <v>27</v>
      </c>
      <c r="Z61" s="6" t="s">
        <v>34</v>
      </c>
      <c r="AA61" s="6" t="s">
        <v>25</v>
      </c>
      <c r="AB61" s="6" t="s">
        <v>73</v>
      </c>
      <c r="AC61" s="6" t="s">
        <v>57</v>
      </c>
      <c r="AD61" s="6" t="s">
        <v>45</v>
      </c>
      <c r="AE61" s="42"/>
    </row>
    <row r="62" spans="1:31" x14ac:dyDescent="0.25">
      <c r="A62" s="27">
        <v>4</v>
      </c>
      <c r="B62" s="6">
        <v>2017</v>
      </c>
      <c r="C62" s="6">
        <v>6204</v>
      </c>
      <c r="D62" s="6" t="s">
        <v>242</v>
      </c>
      <c r="E62" s="6" t="s">
        <v>266</v>
      </c>
      <c r="F62" s="74">
        <v>2</v>
      </c>
      <c r="G62" s="3">
        <v>570</v>
      </c>
      <c r="H62" s="1">
        <v>1981</v>
      </c>
      <c r="I62" s="4"/>
      <c r="J62" s="10" t="s">
        <v>306</v>
      </c>
      <c r="K62" s="8">
        <v>8504.2099999999991</v>
      </c>
      <c r="L62" s="8">
        <v>4288106.87</v>
      </c>
      <c r="M62" s="8">
        <v>2150.3270000000002</v>
      </c>
      <c r="N62" s="14">
        <f>M62*2000/S62</f>
        <v>0.10118432582665139</v>
      </c>
      <c r="O62" s="41">
        <v>0.15459999999999999</v>
      </c>
      <c r="P62" s="21">
        <f>3300.877*Q62/O62</f>
        <v>3202.6620310478652</v>
      </c>
      <c r="Q62" s="112">
        <v>0.15</v>
      </c>
      <c r="R62" s="8">
        <v>4457730.2350000003</v>
      </c>
      <c r="S62" s="9">
        <v>42503164.050999999</v>
      </c>
      <c r="T62" s="6" t="s">
        <v>267</v>
      </c>
      <c r="U62" s="6" t="s">
        <v>268</v>
      </c>
      <c r="V62" s="6" t="s">
        <v>147</v>
      </c>
      <c r="W62" s="6" t="s">
        <v>269</v>
      </c>
      <c r="X62" s="6" t="s">
        <v>270</v>
      </c>
      <c r="Y62" s="6" t="s">
        <v>27</v>
      </c>
      <c r="Z62" s="6" t="s">
        <v>34</v>
      </c>
      <c r="AA62" s="6"/>
      <c r="AB62" s="6" t="s">
        <v>56</v>
      </c>
      <c r="AC62" s="6" t="s">
        <v>271</v>
      </c>
      <c r="AD62" s="6" t="s">
        <v>58</v>
      </c>
      <c r="AE62" s="42" t="s">
        <v>91</v>
      </c>
    </row>
    <row r="63" spans="1:31" x14ac:dyDescent="0.25">
      <c r="A63" s="27">
        <v>4</v>
      </c>
      <c r="B63" s="6">
        <v>2017</v>
      </c>
      <c r="C63" s="6">
        <v>6204</v>
      </c>
      <c r="D63" s="6" t="s">
        <v>242</v>
      </c>
      <c r="E63" s="6" t="s">
        <v>266</v>
      </c>
      <c r="F63" s="74">
        <v>3</v>
      </c>
      <c r="G63" s="3">
        <v>570</v>
      </c>
      <c r="H63" s="1">
        <v>1982</v>
      </c>
      <c r="I63" s="4"/>
      <c r="J63" s="10" t="s">
        <v>306</v>
      </c>
      <c r="K63" s="8">
        <v>7402.07</v>
      </c>
      <c r="L63" s="8">
        <v>3764520.4</v>
      </c>
      <c r="M63" s="8">
        <v>2801.174</v>
      </c>
      <c r="N63" s="14">
        <f>M63*2000/S63</f>
        <v>0.13114386891014199</v>
      </c>
      <c r="O63" s="41">
        <v>0.15540000000000001</v>
      </c>
      <c r="P63" s="21">
        <f>3340.649*Q63/O63</f>
        <v>3224.5646718146713</v>
      </c>
      <c r="Q63" s="112">
        <v>0.15</v>
      </c>
      <c r="R63" s="8">
        <v>4480374.5020000003</v>
      </c>
      <c r="S63" s="9">
        <v>42719099.615999997</v>
      </c>
      <c r="T63" s="6" t="s">
        <v>267</v>
      </c>
      <c r="U63" s="6" t="s">
        <v>268</v>
      </c>
      <c r="V63" s="6" t="s">
        <v>147</v>
      </c>
      <c r="W63" s="6" t="s">
        <v>154</v>
      </c>
      <c r="X63" s="6" t="s">
        <v>155</v>
      </c>
      <c r="Y63" s="6" t="s">
        <v>27</v>
      </c>
      <c r="Z63" s="6" t="s">
        <v>34</v>
      </c>
      <c r="AA63" s="6"/>
      <c r="AB63" s="6" t="s">
        <v>73</v>
      </c>
      <c r="AC63" s="6" t="s">
        <v>271</v>
      </c>
      <c r="AD63" s="6" t="s">
        <v>58</v>
      </c>
      <c r="AE63" s="42" t="s">
        <v>91</v>
      </c>
    </row>
    <row r="64" spans="1:31" x14ac:dyDescent="0.25">
      <c r="A64" s="28"/>
      <c r="B64" s="28"/>
      <c r="C64" s="28"/>
      <c r="D64" s="28"/>
      <c r="E64" s="39" t="s">
        <v>338</v>
      </c>
      <c r="F64" s="73"/>
      <c r="G64" s="29"/>
      <c r="H64" s="30"/>
      <c r="I64" s="31"/>
      <c r="J64" s="32"/>
      <c r="K64" s="33"/>
      <c r="L64" s="33"/>
      <c r="M64" s="33"/>
      <c r="N64" s="34"/>
      <c r="O64" s="37"/>
      <c r="P64" s="33"/>
      <c r="Q64" s="38"/>
      <c r="R64" s="33"/>
      <c r="S64" s="3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108"/>
    </row>
    <row r="65" spans="1:31" x14ac:dyDescent="0.25">
      <c r="A65" s="27">
        <v>5</v>
      </c>
      <c r="B65" s="6">
        <v>2017</v>
      </c>
      <c r="C65" s="6">
        <v>8223</v>
      </c>
      <c r="D65" s="6" t="s">
        <v>23</v>
      </c>
      <c r="E65" s="6" t="s">
        <v>70</v>
      </c>
      <c r="F65" s="74">
        <v>1</v>
      </c>
      <c r="G65" s="3">
        <v>424.8</v>
      </c>
      <c r="H65" s="1">
        <v>1985</v>
      </c>
      <c r="I65" s="4"/>
      <c r="J65" s="12"/>
      <c r="K65" s="8">
        <v>4979.3</v>
      </c>
      <c r="L65" s="8">
        <v>1763833.71</v>
      </c>
      <c r="M65" s="8">
        <v>1808.9059999999999</v>
      </c>
      <c r="N65" s="14">
        <f t="shared" ref="N65:N82" si="3">M65*2000/S65</f>
        <v>0.23092174975977017</v>
      </c>
      <c r="O65" s="20">
        <v>0.17430000000000001</v>
      </c>
      <c r="P65" s="8">
        <v>1399.808</v>
      </c>
      <c r="Q65" s="25"/>
      <c r="R65" s="8">
        <v>1643139.534</v>
      </c>
      <c r="S65" s="9">
        <v>15666830.880000001</v>
      </c>
      <c r="T65" s="6" t="s">
        <v>52</v>
      </c>
      <c r="U65" s="6" t="s">
        <v>61</v>
      </c>
      <c r="V65" s="6" t="s">
        <v>61</v>
      </c>
      <c r="W65" s="6" t="s">
        <v>71</v>
      </c>
      <c r="X65" s="6" t="s">
        <v>72</v>
      </c>
      <c r="Y65" s="6" t="s">
        <v>43</v>
      </c>
      <c r="Z65" s="6" t="s">
        <v>34</v>
      </c>
      <c r="AA65" s="6"/>
      <c r="AB65" s="6" t="s">
        <v>73</v>
      </c>
      <c r="AC65" s="6" t="s">
        <v>74</v>
      </c>
      <c r="AD65" s="6" t="s">
        <v>45</v>
      </c>
      <c r="AE65" s="42"/>
    </row>
    <row r="66" spans="1:31" x14ac:dyDescent="0.25">
      <c r="A66" s="27">
        <v>5</v>
      </c>
      <c r="B66" s="6">
        <v>2017</v>
      </c>
      <c r="C66" s="6">
        <v>8223</v>
      </c>
      <c r="D66" s="6" t="s">
        <v>23</v>
      </c>
      <c r="E66" s="6" t="s">
        <v>70</v>
      </c>
      <c r="F66" s="74">
        <v>2</v>
      </c>
      <c r="G66" s="3">
        <v>424.8</v>
      </c>
      <c r="H66" s="1">
        <v>1990</v>
      </c>
      <c r="I66" s="4"/>
      <c r="J66" s="12"/>
      <c r="K66" s="8">
        <v>7578.24</v>
      </c>
      <c r="L66" s="8">
        <v>2766082.44</v>
      </c>
      <c r="M66" s="8">
        <v>2197.4740000000002</v>
      </c>
      <c r="N66" s="14">
        <f t="shared" si="3"/>
        <v>0.18433436910790957</v>
      </c>
      <c r="O66" s="20">
        <v>0.15920000000000001</v>
      </c>
      <c r="P66" s="8">
        <v>1910.866</v>
      </c>
      <c r="Q66" s="25"/>
      <c r="R66" s="8">
        <v>2500576.5440000002</v>
      </c>
      <c r="S66" s="9">
        <v>23842260.243000001</v>
      </c>
      <c r="T66" s="6" t="s">
        <v>52</v>
      </c>
      <c r="U66" s="6" t="s">
        <v>61</v>
      </c>
      <c r="V66" s="6" t="s">
        <v>61</v>
      </c>
      <c r="W66" s="6" t="s">
        <v>75</v>
      </c>
      <c r="X66" s="6" t="s">
        <v>76</v>
      </c>
      <c r="Y66" s="6" t="s">
        <v>43</v>
      </c>
      <c r="Z66" s="6" t="s">
        <v>34</v>
      </c>
      <c r="AA66" s="6"/>
      <c r="AB66" s="6" t="s">
        <v>73</v>
      </c>
      <c r="AC66" s="6" t="s">
        <v>74</v>
      </c>
      <c r="AD66" s="6" t="s">
        <v>45</v>
      </c>
      <c r="AE66" s="42"/>
    </row>
    <row r="67" spans="1:31" x14ac:dyDescent="0.25">
      <c r="A67" s="27">
        <v>5</v>
      </c>
      <c r="B67" s="6">
        <v>2017</v>
      </c>
      <c r="C67" s="6">
        <v>492</v>
      </c>
      <c r="D67" s="6" t="s">
        <v>82</v>
      </c>
      <c r="E67" s="6" t="s">
        <v>116</v>
      </c>
      <c r="F67" s="74">
        <v>6</v>
      </c>
      <c r="G67" s="3">
        <v>75</v>
      </c>
      <c r="H67" s="1">
        <v>1968</v>
      </c>
      <c r="I67" s="4"/>
      <c r="J67" s="12"/>
      <c r="K67" s="8">
        <v>7916.02</v>
      </c>
      <c r="L67" s="8">
        <v>447960.17</v>
      </c>
      <c r="M67" s="8">
        <v>81.591999999999999</v>
      </c>
      <c r="N67" s="14">
        <f t="shared" si="3"/>
        <v>3.2004954702131452E-2</v>
      </c>
      <c r="O67" s="20">
        <v>0.215</v>
      </c>
      <c r="P67" s="8">
        <v>555.53499999999997</v>
      </c>
      <c r="Q67" s="25"/>
      <c r="R67" s="8">
        <v>532618.13</v>
      </c>
      <c r="S67" s="9">
        <v>5098710.5439999998</v>
      </c>
      <c r="T67" s="6" t="s">
        <v>103</v>
      </c>
      <c r="U67" s="6" t="s">
        <v>104</v>
      </c>
      <c r="V67" s="6" t="s">
        <v>104</v>
      </c>
      <c r="W67" s="6" t="s">
        <v>117</v>
      </c>
      <c r="X67" s="6" t="s">
        <v>118</v>
      </c>
      <c r="Y67" s="6" t="s">
        <v>27</v>
      </c>
      <c r="Z67" s="6" t="s">
        <v>34</v>
      </c>
      <c r="AA67" s="6" t="s">
        <v>25</v>
      </c>
      <c r="AB67" s="6" t="s">
        <v>119</v>
      </c>
      <c r="AC67" s="6" t="s">
        <v>57</v>
      </c>
      <c r="AD67" s="6" t="s">
        <v>45</v>
      </c>
      <c r="AE67" s="42" t="s">
        <v>91</v>
      </c>
    </row>
    <row r="68" spans="1:31" x14ac:dyDescent="0.25">
      <c r="A68" s="27">
        <v>5</v>
      </c>
      <c r="B68" s="6">
        <v>2017</v>
      </c>
      <c r="C68" s="6">
        <v>492</v>
      </c>
      <c r="D68" s="6" t="s">
        <v>82</v>
      </c>
      <c r="E68" s="6" t="s">
        <v>116</v>
      </c>
      <c r="F68" s="74">
        <v>7</v>
      </c>
      <c r="G68" s="3">
        <v>132</v>
      </c>
      <c r="H68" s="1">
        <v>1974</v>
      </c>
      <c r="I68" s="4"/>
      <c r="J68" s="12"/>
      <c r="K68" s="8">
        <v>8355.06</v>
      </c>
      <c r="L68" s="8">
        <v>821351.14</v>
      </c>
      <c r="M68" s="8">
        <v>254.399</v>
      </c>
      <c r="N68" s="14">
        <f t="shared" si="3"/>
        <v>5.8264583924936941E-2</v>
      </c>
      <c r="O68" s="20">
        <v>0.22770000000000001</v>
      </c>
      <c r="P68" s="8">
        <v>1016.42</v>
      </c>
      <c r="Q68" s="25"/>
      <c r="R68" s="8">
        <v>915125.45400000003</v>
      </c>
      <c r="S68" s="9">
        <v>8732543.2660000008</v>
      </c>
      <c r="T68" s="6" t="s">
        <v>103</v>
      </c>
      <c r="U68" s="6" t="s">
        <v>104</v>
      </c>
      <c r="V68" s="6" t="s">
        <v>104</v>
      </c>
      <c r="W68" s="6" t="s">
        <v>117</v>
      </c>
      <c r="X68" s="6" t="s">
        <v>118</v>
      </c>
      <c r="Y68" s="6" t="s">
        <v>27</v>
      </c>
      <c r="Z68" s="6" t="s">
        <v>34</v>
      </c>
      <c r="AA68" s="6" t="s">
        <v>25</v>
      </c>
      <c r="AB68" s="6" t="s">
        <v>119</v>
      </c>
      <c r="AC68" s="6" t="s">
        <v>57</v>
      </c>
      <c r="AD68" s="6" t="s">
        <v>45</v>
      </c>
      <c r="AE68" s="42" t="s">
        <v>91</v>
      </c>
    </row>
    <row r="69" spans="1:31" x14ac:dyDescent="0.25">
      <c r="A69" s="27">
        <v>5</v>
      </c>
      <c r="B69" s="19">
        <v>2017</v>
      </c>
      <c r="C69" s="19">
        <v>6761</v>
      </c>
      <c r="D69" s="19" t="s">
        <v>82</v>
      </c>
      <c r="E69" s="19" t="s">
        <v>123</v>
      </c>
      <c r="F69" s="75">
        <v>101</v>
      </c>
      <c r="G69" s="3">
        <v>293.60000000000002</v>
      </c>
      <c r="H69" s="1">
        <v>1984</v>
      </c>
      <c r="I69" s="4"/>
      <c r="J69" s="10"/>
      <c r="K69" s="21">
        <v>8323.39</v>
      </c>
      <c r="L69" s="21">
        <v>2400176.06</v>
      </c>
      <c r="M69" s="21">
        <v>869.49699999999996</v>
      </c>
      <c r="N69" s="22">
        <f t="shared" si="3"/>
        <v>8.0663912621108433E-2</v>
      </c>
      <c r="O69" s="23">
        <v>0.1197</v>
      </c>
      <c r="P69" s="21">
        <v>1292.1130000000001</v>
      </c>
      <c r="Q69" s="26"/>
      <c r="R69" s="21">
        <v>2261060.9449999998</v>
      </c>
      <c r="S69" s="24">
        <v>21558512.890000001</v>
      </c>
      <c r="T69" s="19" t="s">
        <v>124</v>
      </c>
      <c r="U69" s="19" t="s">
        <v>125</v>
      </c>
      <c r="V69" s="19" t="s">
        <v>125</v>
      </c>
      <c r="W69" s="19" t="s">
        <v>126</v>
      </c>
      <c r="X69" s="19" t="s">
        <v>127</v>
      </c>
      <c r="Y69" s="19" t="s">
        <v>43</v>
      </c>
      <c r="Z69" s="19" t="s">
        <v>34</v>
      </c>
      <c r="AA69" s="19"/>
      <c r="AB69" s="19" t="s">
        <v>73</v>
      </c>
      <c r="AC69" s="19" t="s">
        <v>48</v>
      </c>
      <c r="AD69" s="19" t="s">
        <v>45</v>
      </c>
      <c r="AE69" s="109" t="s">
        <v>91</v>
      </c>
    </row>
    <row r="70" spans="1:31" x14ac:dyDescent="0.25">
      <c r="A70" s="27">
        <v>5</v>
      </c>
      <c r="B70" s="6">
        <v>2017</v>
      </c>
      <c r="C70" s="6">
        <v>8219</v>
      </c>
      <c r="D70" s="6" t="s">
        <v>82</v>
      </c>
      <c r="E70" s="6" t="s">
        <v>128</v>
      </c>
      <c r="F70" s="74">
        <v>1</v>
      </c>
      <c r="G70" s="3">
        <v>207</v>
      </c>
      <c r="H70" s="1">
        <v>1980</v>
      </c>
      <c r="I70" s="4"/>
      <c r="J70" s="12"/>
      <c r="K70" s="8">
        <v>7397.51</v>
      </c>
      <c r="L70" s="8">
        <v>1459312.37</v>
      </c>
      <c r="M70" s="8">
        <v>1494.2449999999999</v>
      </c>
      <c r="N70" s="14">
        <f t="shared" si="3"/>
        <v>0.20511781774405777</v>
      </c>
      <c r="O70" s="20">
        <v>0.1641</v>
      </c>
      <c r="P70" s="8">
        <v>1195.7270000000001</v>
      </c>
      <c r="Q70" s="25"/>
      <c r="R70" s="8">
        <v>1527837.308</v>
      </c>
      <c r="S70" s="9">
        <v>14569626.534</v>
      </c>
      <c r="T70" s="6" t="s">
        <v>103</v>
      </c>
      <c r="U70" s="6" t="s">
        <v>104</v>
      </c>
      <c r="V70" s="6" t="s">
        <v>104</v>
      </c>
      <c r="W70" s="6" t="s">
        <v>129</v>
      </c>
      <c r="X70" s="6" t="s">
        <v>130</v>
      </c>
      <c r="Y70" s="6" t="s">
        <v>27</v>
      </c>
      <c r="Z70" s="6" t="s">
        <v>34</v>
      </c>
      <c r="AA70" s="6" t="s">
        <v>55</v>
      </c>
      <c r="AB70" s="6" t="s">
        <v>131</v>
      </c>
      <c r="AC70" s="6" t="s">
        <v>57</v>
      </c>
      <c r="AD70" s="6" t="s">
        <v>45</v>
      </c>
      <c r="AE70" s="42" t="s">
        <v>91</v>
      </c>
    </row>
    <row r="71" spans="1:31" x14ac:dyDescent="0.25">
      <c r="A71" s="27">
        <v>5</v>
      </c>
      <c r="B71" s="19">
        <v>2017</v>
      </c>
      <c r="C71" s="19">
        <v>6076</v>
      </c>
      <c r="D71" s="19" t="s">
        <v>134</v>
      </c>
      <c r="E71" s="19" t="s">
        <v>135</v>
      </c>
      <c r="F71" s="75">
        <v>3</v>
      </c>
      <c r="G71" s="3">
        <v>778</v>
      </c>
      <c r="H71" s="1">
        <v>1984</v>
      </c>
      <c r="I71" s="4"/>
      <c r="J71" s="10"/>
      <c r="K71" s="21">
        <v>7251.26</v>
      </c>
      <c r="L71" s="21">
        <v>5029732.62</v>
      </c>
      <c r="M71" s="21">
        <v>2279.8339999999998</v>
      </c>
      <c r="N71" s="22">
        <f t="shared" si="3"/>
        <v>9.2355392736907238E-2</v>
      </c>
      <c r="O71" s="23">
        <v>0.14879999999999999</v>
      </c>
      <c r="P71" s="21">
        <v>3752.78</v>
      </c>
      <c r="Q71" s="26"/>
      <c r="R71" s="21">
        <v>5178017.9709999999</v>
      </c>
      <c r="S71" s="24">
        <v>49370890.696000002</v>
      </c>
      <c r="T71" s="19" t="s">
        <v>136</v>
      </c>
      <c r="U71" s="19" t="s">
        <v>145</v>
      </c>
      <c r="V71" s="19" t="s">
        <v>138</v>
      </c>
      <c r="W71" s="19" t="s">
        <v>139</v>
      </c>
      <c r="X71" s="19" t="s">
        <v>140</v>
      </c>
      <c r="Y71" s="19" t="s">
        <v>43</v>
      </c>
      <c r="Z71" s="19" t="s">
        <v>34</v>
      </c>
      <c r="AA71" s="19"/>
      <c r="AB71" s="19" t="s">
        <v>35</v>
      </c>
      <c r="AC71" s="19" t="s">
        <v>48</v>
      </c>
      <c r="AD71" s="19" t="s">
        <v>141</v>
      </c>
      <c r="AE71" s="109" t="s">
        <v>142</v>
      </c>
    </row>
    <row r="72" spans="1:31" x14ac:dyDescent="0.25">
      <c r="A72" s="27">
        <v>5</v>
      </c>
      <c r="B72" s="19">
        <v>2017</v>
      </c>
      <c r="C72" s="19">
        <v>6076</v>
      </c>
      <c r="D72" s="19" t="s">
        <v>134</v>
      </c>
      <c r="E72" s="19" t="s">
        <v>135</v>
      </c>
      <c r="F72" s="75">
        <v>4</v>
      </c>
      <c r="G72" s="3">
        <v>778</v>
      </c>
      <c r="H72" s="1">
        <v>1986</v>
      </c>
      <c r="I72" s="4"/>
      <c r="J72" s="10"/>
      <c r="K72" s="21">
        <v>8449.02</v>
      </c>
      <c r="L72" s="21">
        <v>5705121.25</v>
      </c>
      <c r="M72" s="21">
        <v>2381.9679999999998</v>
      </c>
      <c r="N72" s="22">
        <f t="shared" si="3"/>
        <v>8.8085211041187661E-2</v>
      </c>
      <c r="O72" s="23">
        <v>0.1542</v>
      </c>
      <c r="P72" s="21">
        <v>4195.04</v>
      </c>
      <c r="Q72" s="26"/>
      <c r="R72" s="21">
        <v>5672252.4819999998</v>
      </c>
      <c r="S72" s="24">
        <v>54083267.141999997</v>
      </c>
      <c r="T72" s="19" t="s">
        <v>136</v>
      </c>
      <c r="U72" s="19" t="s">
        <v>146</v>
      </c>
      <c r="V72" s="19" t="s">
        <v>138</v>
      </c>
      <c r="W72" s="19" t="s">
        <v>143</v>
      </c>
      <c r="X72" s="19" t="s">
        <v>144</v>
      </c>
      <c r="Y72" s="19" t="s">
        <v>43</v>
      </c>
      <c r="Z72" s="19" t="s">
        <v>34</v>
      </c>
      <c r="AA72" s="19"/>
      <c r="AB72" s="19" t="s">
        <v>35</v>
      </c>
      <c r="AC72" s="19" t="s">
        <v>48</v>
      </c>
      <c r="AD72" s="19" t="s">
        <v>141</v>
      </c>
      <c r="AE72" s="109" t="s">
        <v>142</v>
      </c>
    </row>
    <row r="73" spans="1:31" x14ac:dyDescent="0.25">
      <c r="A73" s="27">
        <v>5</v>
      </c>
      <c r="B73" s="6">
        <v>2017</v>
      </c>
      <c r="C73" s="6">
        <v>6089</v>
      </c>
      <c r="D73" s="6" t="s">
        <v>134</v>
      </c>
      <c r="E73" s="6" t="s">
        <v>149</v>
      </c>
      <c r="F73" s="74" t="s">
        <v>150</v>
      </c>
      <c r="G73" s="3">
        <v>50</v>
      </c>
      <c r="H73" s="1">
        <v>1958</v>
      </c>
      <c r="I73" s="4"/>
      <c r="J73" s="10"/>
      <c r="K73" s="8">
        <v>6351.07</v>
      </c>
      <c r="L73" s="8">
        <v>249664</v>
      </c>
      <c r="M73" s="8">
        <v>24.949000000000002</v>
      </c>
      <c r="N73" s="14">
        <f t="shared" si="3"/>
        <v>1.6007654293223626E-2</v>
      </c>
      <c r="O73" s="20">
        <v>0.36749999999999999</v>
      </c>
      <c r="P73" s="8">
        <v>578.87</v>
      </c>
      <c r="Q73" s="25"/>
      <c r="R73" s="8">
        <v>338821.353</v>
      </c>
      <c r="S73" s="9">
        <v>3117133.784</v>
      </c>
      <c r="T73" s="6" t="s">
        <v>151</v>
      </c>
      <c r="U73" s="6" t="s">
        <v>148</v>
      </c>
      <c r="V73" s="6" t="s">
        <v>148</v>
      </c>
      <c r="W73" s="6" t="s">
        <v>152</v>
      </c>
      <c r="X73" s="6" t="s">
        <v>153</v>
      </c>
      <c r="Y73" s="6" t="s">
        <v>43</v>
      </c>
      <c r="Z73" s="6" t="s">
        <v>34</v>
      </c>
      <c r="AA73" s="6" t="s">
        <v>25</v>
      </c>
      <c r="AB73" s="6" t="s">
        <v>35</v>
      </c>
      <c r="AC73" s="6" t="s">
        <v>74</v>
      </c>
      <c r="AD73" s="6" t="s">
        <v>141</v>
      </c>
      <c r="AE73" s="42" t="s">
        <v>142</v>
      </c>
    </row>
    <row r="74" spans="1:31" x14ac:dyDescent="0.25">
      <c r="A74" s="27">
        <v>5</v>
      </c>
      <c r="B74" s="6">
        <v>2017</v>
      </c>
      <c r="C74" s="6">
        <v>87</v>
      </c>
      <c r="D74" s="6" t="s">
        <v>157</v>
      </c>
      <c r="E74" s="6" t="s">
        <v>160</v>
      </c>
      <c r="F74" s="74">
        <v>1</v>
      </c>
      <c r="G74" s="3">
        <v>257</v>
      </c>
      <c r="H74" s="1">
        <v>1984</v>
      </c>
      <c r="I74" s="4"/>
      <c r="J74" s="12"/>
      <c r="K74" s="8">
        <v>6988.73</v>
      </c>
      <c r="L74" s="8">
        <v>1186946.33</v>
      </c>
      <c r="M74" s="8">
        <v>728.38900000000001</v>
      </c>
      <c r="N74" s="14">
        <f t="shared" si="3"/>
        <v>0.12307294834242082</v>
      </c>
      <c r="O74" s="20">
        <v>0.35499999999999998</v>
      </c>
      <c r="P74" s="8">
        <v>2124.8119999999999</v>
      </c>
      <c r="Q74" s="25"/>
      <c r="R74" s="8">
        <v>1241435.953</v>
      </c>
      <c r="S74" s="9">
        <v>11836703.513</v>
      </c>
      <c r="T74" s="6" t="s">
        <v>161</v>
      </c>
      <c r="U74" s="6" t="s">
        <v>79</v>
      </c>
      <c r="V74" s="6" t="s">
        <v>79</v>
      </c>
      <c r="W74" s="6" t="s">
        <v>97</v>
      </c>
      <c r="X74" s="6" t="s">
        <v>98</v>
      </c>
      <c r="Y74" s="6" t="s">
        <v>43</v>
      </c>
      <c r="Z74" s="6" t="s">
        <v>34</v>
      </c>
      <c r="AA74" s="6" t="s">
        <v>162</v>
      </c>
      <c r="AB74" s="6" t="s">
        <v>56</v>
      </c>
      <c r="AC74" s="6" t="s">
        <v>81</v>
      </c>
      <c r="AD74" s="6" t="s">
        <v>45</v>
      </c>
      <c r="AE74" s="42"/>
    </row>
    <row r="75" spans="1:31" x14ac:dyDescent="0.25">
      <c r="A75" s="27">
        <v>5</v>
      </c>
      <c r="B75" s="6">
        <v>2017</v>
      </c>
      <c r="C75" s="6">
        <v>6165</v>
      </c>
      <c r="D75" s="6" t="s">
        <v>205</v>
      </c>
      <c r="E75" s="6" t="s">
        <v>212</v>
      </c>
      <c r="F75" s="74">
        <v>1</v>
      </c>
      <c r="G75" s="3">
        <v>525</v>
      </c>
      <c r="H75" s="1">
        <v>1978</v>
      </c>
      <c r="I75" s="4">
        <v>2042</v>
      </c>
      <c r="J75" s="12" t="s">
        <v>313</v>
      </c>
      <c r="K75" s="8">
        <v>7092.82</v>
      </c>
      <c r="L75" s="8">
        <v>2713038.26</v>
      </c>
      <c r="M75" s="8">
        <v>861.654</v>
      </c>
      <c r="N75" s="14">
        <f t="shared" si="3"/>
        <v>6.8656715901416615E-2</v>
      </c>
      <c r="O75" s="20">
        <v>0.2009</v>
      </c>
      <c r="P75" s="8">
        <v>2518.3449999999998</v>
      </c>
      <c r="Q75" s="25"/>
      <c r="R75" s="8">
        <v>2575290.787</v>
      </c>
      <c r="S75" s="9">
        <v>25100355.840999998</v>
      </c>
      <c r="T75" s="6" t="s">
        <v>213</v>
      </c>
      <c r="U75" s="6" t="s">
        <v>214</v>
      </c>
      <c r="V75" s="6" t="s">
        <v>49</v>
      </c>
      <c r="W75" s="6" t="s">
        <v>215</v>
      </c>
      <c r="X75" s="6" t="s">
        <v>216</v>
      </c>
      <c r="Y75" s="6" t="s">
        <v>43</v>
      </c>
      <c r="Z75" s="6" t="s">
        <v>34</v>
      </c>
      <c r="AA75" s="6"/>
      <c r="AB75" s="6" t="s">
        <v>35</v>
      </c>
      <c r="AC75" s="6" t="s">
        <v>74</v>
      </c>
      <c r="AD75" s="6" t="s">
        <v>45</v>
      </c>
      <c r="AE75" s="42"/>
    </row>
    <row r="76" spans="1:31" x14ac:dyDescent="0.25">
      <c r="A76" s="27">
        <v>5</v>
      </c>
      <c r="B76" s="6">
        <v>2017</v>
      </c>
      <c r="C76" s="6">
        <v>6165</v>
      </c>
      <c r="D76" s="6" t="s">
        <v>205</v>
      </c>
      <c r="E76" s="6" t="s">
        <v>212</v>
      </c>
      <c r="F76" s="74">
        <v>2</v>
      </c>
      <c r="G76" s="3">
        <v>525</v>
      </c>
      <c r="H76" s="1">
        <v>1980</v>
      </c>
      <c r="I76" s="4">
        <v>2042</v>
      </c>
      <c r="J76" s="12" t="s">
        <v>313</v>
      </c>
      <c r="K76" s="8">
        <v>8488.56</v>
      </c>
      <c r="L76" s="8">
        <v>3186190.7</v>
      </c>
      <c r="M76" s="8">
        <v>1302.7049999999999</v>
      </c>
      <c r="N76" s="14">
        <f t="shared" si="3"/>
        <v>8.4967475247445884E-2</v>
      </c>
      <c r="O76" s="20">
        <v>0.1807</v>
      </c>
      <c r="P76" s="8">
        <v>2788.63</v>
      </c>
      <c r="Q76" s="25"/>
      <c r="R76" s="8">
        <v>3146087.3840000001</v>
      </c>
      <c r="S76" s="9">
        <v>30663615.605999999</v>
      </c>
      <c r="T76" s="6" t="s">
        <v>213</v>
      </c>
      <c r="U76" s="6" t="s">
        <v>217</v>
      </c>
      <c r="V76" s="6" t="s">
        <v>49</v>
      </c>
      <c r="W76" s="6" t="s">
        <v>215</v>
      </c>
      <c r="X76" s="6" t="s">
        <v>216</v>
      </c>
      <c r="Y76" s="6" t="s">
        <v>43</v>
      </c>
      <c r="Z76" s="6" t="s">
        <v>34</v>
      </c>
      <c r="AA76" s="6"/>
      <c r="AB76" s="6" t="s">
        <v>35</v>
      </c>
      <c r="AC76" s="6" t="s">
        <v>44</v>
      </c>
      <c r="AD76" s="6" t="s">
        <v>45</v>
      </c>
      <c r="AE76" s="42"/>
    </row>
    <row r="77" spans="1:31" x14ac:dyDescent="0.25">
      <c r="A77" s="27">
        <v>5</v>
      </c>
      <c r="B77" s="6">
        <v>2017</v>
      </c>
      <c r="C77" s="6">
        <v>6165</v>
      </c>
      <c r="D77" s="6" t="s">
        <v>205</v>
      </c>
      <c r="E77" s="6" t="s">
        <v>212</v>
      </c>
      <c r="F77" s="74">
        <v>3</v>
      </c>
      <c r="G77" s="3">
        <v>527.20000000000005</v>
      </c>
      <c r="H77" s="1">
        <v>1983</v>
      </c>
      <c r="I77" s="4">
        <v>2042</v>
      </c>
      <c r="J77" s="12" t="s">
        <v>314</v>
      </c>
      <c r="K77" s="8">
        <v>8667.01</v>
      </c>
      <c r="L77" s="8">
        <v>3371406.77</v>
      </c>
      <c r="M77" s="8">
        <v>1347.192</v>
      </c>
      <c r="N77" s="14">
        <f t="shared" si="3"/>
        <v>8.3279783690468415E-2</v>
      </c>
      <c r="O77" s="20">
        <v>0.27360000000000001</v>
      </c>
      <c r="P77" s="8">
        <v>4466.1059999999998</v>
      </c>
      <c r="Q77" s="25"/>
      <c r="R77" s="8">
        <v>3319459.3560000001</v>
      </c>
      <c r="S77" s="9">
        <v>32353398.155000001</v>
      </c>
      <c r="T77" s="6" t="s">
        <v>213</v>
      </c>
      <c r="U77" s="6" t="s">
        <v>49</v>
      </c>
      <c r="V77" s="6" t="s">
        <v>49</v>
      </c>
      <c r="W77" s="6" t="s">
        <v>218</v>
      </c>
      <c r="X77" s="6" t="s">
        <v>219</v>
      </c>
      <c r="Y77" s="6" t="s">
        <v>27</v>
      </c>
      <c r="Z77" s="6" t="s">
        <v>34</v>
      </c>
      <c r="AA77" s="6"/>
      <c r="AB77" s="6" t="s">
        <v>35</v>
      </c>
      <c r="AC77" s="6" t="s">
        <v>57</v>
      </c>
      <c r="AD77" s="6" t="s">
        <v>174</v>
      </c>
      <c r="AE77" s="42"/>
    </row>
    <row r="78" spans="1:31" x14ac:dyDescent="0.25">
      <c r="A78" s="27">
        <v>5</v>
      </c>
      <c r="B78" s="6">
        <v>2017</v>
      </c>
      <c r="C78" s="6">
        <v>8069</v>
      </c>
      <c r="D78" s="6" t="s">
        <v>205</v>
      </c>
      <c r="E78" s="6" t="s">
        <v>220</v>
      </c>
      <c r="F78" s="74">
        <v>1</v>
      </c>
      <c r="G78" s="3">
        <v>541.29999999999995</v>
      </c>
      <c r="H78" s="1">
        <v>1977</v>
      </c>
      <c r="I78" s="4">
        <v>2036</v>
      </c>
      <c r="J78" s="10" t="s">
        <v>313</v>
      </c>
      <c r="K78" s="8">
        <v>8169.72</v>
      </c>
      <c r="L78" s="8">
        <v>3056748.86</v>
      </c>
      <c r="M78" s="8">
        <v>1242.0519999999999</v>
      </c>
      <c r="N78" s="14">
        <f t="shared" si="3"/>
        <v>8.9096824887072698E-2</v>
      </c>
      <c r="O78" s="20">
        <v>0.21679999999999999</v>
      </c>
      <c r="P78" s="8">
        <v>2990.0520000000001</v>
      </c>
      <c r="Q78" s="25"/>
      <c r="R78" s="8">
        <v>2860586.9479999999</v>
      </c>
      <c r="S78" s="9">
        <v>27880948.655000001</v>
      </c>
      <c r="T78" s="6" t="s">
        <v>213</v>
      </c>
      <c r="U78" s="6" t="s">
        <v>49</v>
      </c>
      <c r="V78" s="6" t="s">
        <v>49</v>
      </c>
      <c r="W78" s="6" t="s">
        <v>218</v>
      </c>
      <c r="X78" s="6" t="s">
        <v>221</v>
      </c>
      <c r="Y78" s="6" t="s">
        <v>43</v>
      </c>
      <c r="Z78" s="6" t="s">
        <v>34</v>
      </c>
      <c r="AA78" s="6"/>
      <c r="AB78" s="6" t="s">
        <v>35</v>
      </c>
      <c r="AC78" s="6" t="s">
        <v>74</v>
      </c>
      <c r="AD78" s="6" t="s">
        <v>45</v>
      </c>
      <c r="AE78" s="42"/>
    </row>
    <row r="79" spans="1:31" x14ac:dyDescent="0.25">
      <c r="A79" s="27">
        <v>5</v>
      </c>
      <c r="B79" s="6">
        <v>2017</v>
      </c>
      <c r="C79" s="6">
        <v>8069</v>
      </c>
      <c r="D79" s="6" t="s">
        <v>205</v>
      </c>
      <c r="E79" s="6" t="s">
        <v>220</v>
      </c>
      <c r="F79" s="74">
        <v>2</v>
      </c>
      <c r="G79" s="3">
        <v>496</v>
      </c>
      <c r="H79" s="1">
        <v>1974</v>
      </c>
      <c r="I79" s="4">
        <v>2036</v>
      </c>
      <c r="J79" s="10" t="s">
        <v>313</v>
      </c>
      <c r="K79" s="8">
        <v>8466.6200000000008</v>
      </c>
      <c r="L79" s="8">
        <v>2831504.87</v>
      </c>
      <c r="M79" s="8">
        <v>1039.7619999999999</v>
      </c>
      <c r="N79" s="14">
        <f t="shared" si="3"/>
        <v>7.5923355672487536E-2</v>
      </c>
      <c r="O79" s="20">
        <v>0.2079</v>
      </c>
      <c r="P79" s="8">
        <v>2940.473</v>
      </c>
      <c r="Q79" s="25"/>
      <c r="R79" s="8">
        <v>2810193.7039999999</v>
      </c>
      <c r="S79" s="9">
        <v>27389779.885000002</v>
      </c>
      <c r="T79" s="6" t="s">
        <v>213</v>
      </c>
      <c r="U79" s="6" t="s">
        <v>49</v>
      </c>
      <c r="V79" s="6" t="s">
        <v>49</v>
      </c>
      <c r="W79" s="6" t="s">
        <v>215</v>
      </c>
      <c r="X79" s="6" t="s">
        <v>222</v>
      </c>
      <c r="Y79" s="6" t="s">
        <v>43</v>
      </c>
      <c r="Z79" s="6" t="s">
        <v>34</v>
      </c>
      <c r="AA79" s="6"/>
      <c r="AB79" s="6" t="s">
        <v>35</v>
      </c>
      <c r="AC79" s="6" t="s">
        <v>44</v>
      </c>
      <c r="AD79" s="6" t="s">
        <v>45</v>
      </c>
      <c r="AE79" s="42"/>
    </row>
    <row r="80" spans="1:31" x14ac:dyDescent="0.25">
      <c r="A80" s="27">
        <v>5</v>
      </c>
      <c r="B80" s="6">
        <v>2017</v>
      </c>
      <c r="C80" s="6">
        <v>8066</v>
      </c>
      <c r="D80" s="6" t="s">
        <v>242</v>
      </c>
      <c r="E80" s="6" t="s">
        <v>255</v>
      </c>
      <c r="F80" s="74" t="s">
        <v>261</v>
      </c>
      <c r="G80" s="3">
        <v>617</v>
      </c>
      <c r="H80" s="1">
        <v>1975</v>
      </c>
      <c r="I80" s="4">
        <v>2032</v>
      </c>
      <c r="J80" s="11" t="s">
        <v>333</v>
      </c>
      <c r="K80" s="8">
        <v>7113.22</v>
      </c>
      <c r="L80" s="8">
        <v>2713612.13</v>
      </c>
      <c r="M80" s="8">
        <v>1978.3489999999999</v>
      </c>
      <c r="N80" s="14">
        <f t="shared" si="3"/>
        <v>0.15107287563119021</v>
      </c>
      <c r="O80" s="20">
        <v>0.17960000000000001</v>
      </c>
      <c r="P80" s="8">
        <v>2463.23</v>
      </c>
      <c r="Q80" s="25"/>
      <c r="R80" s="8">
        <v>2746878.95</v>
      </c>
      <c r="S80" s="9">
        <v>26190657.875999998</v>
      </c>
      <c r="T80" s="6" t="s">
        <v>257</v>
      </c>
      <c r="U80" s="6" t="s">
        <v>258</v>
      </c>
      <c r="V80" s="6" t="s">
        <v>49</v>
      </c>
      <c r="W80" s="6" t="s">
        <v>215</v>
      </c>
      <c r="X80" s="6" t="s">
        <v>262</v>
      </c>
      <c r="Y80" s="6" t="s">
        <v>43</v>
      </c>
      <c r="Z80" s="6" t="s">
        <v>34</v>
      </c>
      <c r="AA80" s="6"/>
      <c r="AB80" s="6" t="s">
        <v>189</v>
      </c>
      <c r="AC80" s="6" t="s">
        <v>74</v>
      </c>
      <c r="AD80" s="6" t="s">
        <v>58</v>
      </c>
      <c r="AE80" s="42" t="s">
        <v>260</v>
      </c>
    </row>
    <row r="81" spans="1:31" x14ac:dyDescent="0.25">
      <c r="A81" s="27">
        <v>5</v>
      </c>
      <c r="B81" s="6">
        <v>2017</v>
      </c>
      <c r="C81" s="6">
        <v>7504</v>
      </c>
      <c r="D81" s="6" t="s">
        <v>242</v>
      </c>
      <c r="E81" s="6" t="s">
        <v>275</v>
      </c>
      <c r="F81" s="74">
        <v>1</v>
      </c>
      <c r="G81" s="15">
        <v>90</v>
      </c>
      <c r="H81" s="16">
        <v>1995</v>
      </c>
      <c r="I81" s="17"/>
      <c r="J81" s="18"/>
      <c r="K81" s="8">
        <v>7040.26</v>
      </c>
      <c r="L81" s="8">
        <v>601744.71</v>
      </c>
      <c r="M81" s="8">
        <v>349.83499999999998</v>
      </c>
      <c r="N81" s="14">
        <f t="shared" si="3"/>
        <v>9.6508295522427678E-2</v>
      </c>
      <c r="O81" s="20">
        <v>0.1416</v>
      </c>
      <c r="P81" s="8">
        <v>525.63599999999997</v>
      </c>
      <c r="Q81" s="25"/>
      <c r="R81" s="8">
        <v>760364.65800000005</v>
      </c>
      <c r="S81" s="9">
        <v>7249843.0959999999</v>
      </c>
      <c r="T81" s="6" t="s">
        <v>253</v>
      </c>
      <c r="U81" s="6" t="s">
        <v>204</v>
      </c>
      <c r="V81" s="6" t="s">
        <v>204</v>
      </c>
      <c r="W81" s="6" t="s">
        <v>276</v>
      </c>
      <c r="X81" s="6" t="s">
        <v>277</v>
      </c>
      <c r="Y81" s="6" t="s">
        <v>27</v>
      </c>
      <c r="Z81" s="6" t="s">
        <v>34</v>
      </c>
      <c r="AA81" s="6"/>
      <c r="AB81" s="6" t="s">
        <v>73</v>
      </c>
      <c r="AC81" s="6" t="s">
        <v>57</v>
      </c>
      <c r="AD81" s="6" t="s">
        <v>58</v>
      </c>
      <c r="AE81" s="42" t="s">
        <v>278</v>
      </c>
    </row>
    <row r="82" spans="1:31" x14ac:dyDescent="0.25">
      <c r="A82" s="77">
        <v>5</v>
      </c>
      <c r="B82" s="44">
        <v>2017</v>
      </c>
      <c r="C82" s="44">
        <v>6101</v>
      </c>
      <c r="D82" s="44" t="s">
        <v>242</v>
      </c>
      <c r="E82" s="44" t="s">
        <v>286</v>
      </c>
      <c r="F82" s="78" t="s">
        <v>287</v>
      </c>
      <c r="G82" s="79">
        <v>402.3</v>
      </c>
      <c r="H82" s="80">
        <v>1978</v>
      </c>
      <c r="I82" s="81">
        <v>2039</v>
      </c>
      <c r="J82" s="82" t="s">
        <v>313</v>
      </c>
      <c r="K82" s="83">
        <v>8349.5300000000007</v>
      </c>
      <c r="L82" s="83">
        <v>2901324.59</v>
      </c>
      <c r="M82" s="83">
        <v>2450.3240000000001</v>
      </c>
      <c r="N82" s="84">
        <f t="shared" si="3"/>
        <v>0.1520583308829824</v>
      </c>
      <c r="O82" s="85">
        <v>0.22570000000000001</v>
      </c>
      <c r="P82" s="83">
        <v>3660.7379999999998</v>
      </c>
      <c r="Q82" s="86"/>
      <c r="R82" s="83">
        <v>3380148.946</v>
      </c>
      <c r="S82" s="87">
        <v>32228737.298</v>
      </c>
      <c r="T82" s="44" t="s">
        <v>253</v>
      </c>
      <c r="U82" s="44" t="s">
        <v>288</v>
      </c>
      <c r="V82" s="44" t="s">
        <v>49</v>
      </c>
      <c r="W82" s="44" t="s">
        <v>218</v>
      </c>
      <c r="X82" s="44" t="s">
        <v>289</v>
      </c>
      <c r="Y82" s="44" t="s">
        <v>27</v>
      </c>
      <c r="Z82" s="44" t="s">
        <v>34</v>
      </c>
      <c r="AA82" s="44"/>
      <c r="AB82" s="44" t="s">
        <v>73</v>
      </c>
      <c r="AC82" s="44" t="s">
        <v>57</v>
      </c>
      <c r="AD82" s="44" t="s">
        <v>45</v>
      </c>
      <c r="AE82" s="110" t="s">
        <v>290</v>
      </c>
    </row>
    <row r="83" spans="1:31" x14ac:dyDescent="0.25">
      <c r="F83" s="89"/>
      <c r="G83" s="90"/>
      <c r="J83" s="93"/>
    </row>
    <row r="85" spans="1:31" x14ac:dyDescent="0.25">
      <c r="G85" s="88"/>
      <c r="H85" s="88"/>
      <c r="I85" s="88"/>
      <c r="J85" s="88"/>
      <c r="K85" s="88"/>
      <c r="O85" s="88"/>
      <c r="P85" s="88"/>
      <c r="Q85" s="88"/>
      <c r="R85" s="88"/>
      <c r="S85" s="88"/>
    </row>
    <row r="86" spans="1:31" x14ac:dyDescent="0.25">
      <c r="G86" s="88"/>
      <c r="H86" s="88"/>
      <c r="I86" s="88"/>
      <c r="J86" s="88"/>
      <c r="K86" s="88"/>
      <c r="O86" s="88"/>
      <c r="P86" s="88"/>
      <c r="Q86" s="88"/>
      <c r="R86" s="88"/>
      <c r="S86" s="88"/>
    </row>
    <row r="87" spans="1:31" x14ac:dyDescent="0.25">
      <c r="G87" s="88"/>
      <c r="H87" s="88"/>
      <c r="I87" s="88"/>
      <c r="J87" s="88"/>
      <c r="K87" s="88"/>
      <c r="N87" s="99"/>
      <c r="O87" s="88"/>
      <c r="P87" s="88"/>
      <c r="Q87" s="88"/>
      <c r="R87" s="88"/>
      <c r="S87" s="88"/>
    </row>
    <row r="88" spans="1:31" x14ac:dyDescent="0.25">
      <c r="G88" s="88"/>
      <c r="H88" s="88"/>
      <c r="I88" s="88"/>
      <c r="J88" s="88"/>
      <c r="K88" s="88"/>
      <c r="N88" s="99"/>
      <c r="O88" s="88"/>
      <c r="P88" s="88"/>
      <c r="Q88" s="88"/>
      <c r="R88" s="88"/>
      <c r="S88" s="88"/>
    </row>
    <row r="89" spans="1:31" x14ac:dyDescent="0.25">
      <c r="G89" s="88"/>
      <c r="H89" s="88"/>
      <c r="I89" s="88"/>
      <c r="J89" s="88"/>
      <c r="K89" s="88"/>
      <c r="O89" s="88"/>
      <c r="P89" s="88"/>
      <c r="Q89" s="88"/>
      <c r="R89" s="88"/>
      <c r="S89" s="88"/>
    </row>
    <row r="90" spans="1:31" x14ac:dyDescent="0.25">
      <c r="G90" s="88"/>
      <c r="H90" s="88"/>
      <c r="I90" s="88"/>
      <c r="J90" s="88"/>
      <c r="K90" s="88"/>
      <c r="O90" s="88"/>
      <c r="P90" s="88"/>
      <c r="Q90" s="88"/>
      <c r="R90" s="88"/>
      <c r="S90" s="88"/>
    </row>
    <row r="91" spans="1:31" x14ac:dyDescent="0.25">
      <c r="G91" s="88"/>
      <c r="H91" s="88"/>
      <c r="I91" s="88"/>
      <c r="J91" s="88"/>
      <c r="K91" s="88"/>
      <c r="O91" s="88"/>
      <c r="P91" s="88"/>
      <c r="Q91" s="88"/>
      <c r="R91" s="88"/>
      <c r="S91" s="88"/>
    </row>
    <row r="92" spans="1:31" x14ac:dyDescent="0.25">
      <c r="G92" s="88"/>
      <c r="H92" s="88"/>
      <c r="I92" s="88"/>
      <c r="J92" s="88"/>
      <c r="K92" s="88"/>
      <c r="O92" s="88"/>
      <c r="P92" s="88"/>
      <c r="Q92" s="88"/>
      <c r="R92" s="88"/>
      <c r="S92" s="88"/>
    </row>
    <row r="93" spans="1:31" x14ac:dyDescent="0.25">
      <c r="G93" s="88"/>
      <c r="H93" s="88"/>
      <c r="I93" s="88"/>
      <c r="J93" s="88"/>
      <c r="K93" s="88"/>
      <c r="O93" s="88"/>
      <c r="P93" s="88"/>
      <c r="Q93" s="88"/>
      <c r="R93" s="88"/>
      <c r="S93" s="88"/>
    </row>
    <row r="94" spans="1:31" x14ac:dyDescent="0.25">
      <c r="G94" s="88"/>
      <c r="H94" s="88"/>
      <c r="I94" s="88"/>
      <c r="J94" s="88"/>
      <c r="K94" s="88"/>
      <c r="O94" s="88"/>
      <c r="P94" s="88"/>
      <c r="Q94" s="88"/>
      <c r="R94" s="88"/>
      <c r="S94" s="88"/>
    </row>
  </sheetData>
  <sortState ref="A68:AE85">
    <sortCondition ref="D68:D85"/>
    <sortCondition ref="E68:E85"/>
    <sortCondition ref="F68:F85"/>
  </sortState>
  <pageMargins left="0.7" right="0.7" top="0.75" bottom="0.75" header="0.3" footer="0.3"/>
  <pageSetup scale="2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/>
  </sheetViews>
  <sheetFormatPr defaultRowHeight="15" x14ac:dyDescent="0.25"/>
  <cols>
    <col min="2" max="2" width="4.42578125" customWidth="1"/>
    <col min="3" max="3" width="20.85546875" bestFit="1" customWidth="1"/>
    <col min="4" max="4" width="9.140625" customWidth="1"/>
    <col min="5" max="5" width="6" bestFit="1" customWidth="1"/>
    <col min="6" max="6" width="20.85546875" bestFit="1" customWidth="1"/>
    <col min="7" max="7" width="6.42578125" customWidth="1"/>
    <col min="8" max="8" width="9" bestFit="1" customWidth="1"/>
  </cols>
  <sheetData>
    <row r="2" spans="2:9" ht="15.75" thickBot="1" x14ac:dyDescent="0.3">
      <c r="B2" s="6"/>
      <c r="C2" s="44"/>
      <c r="D2" s="45"/>
      <c r="E2" s="46"/>
      <c r="F2" s="46"/>
      <c r="G2" s="47"/>
      <c r="H2" s="48"/>
      <c r="I2" s="8"/>
    </row>
    <row r="3" spans="2:9" ht="15.75" thickTop="1" x14ac:dyDescent="0.25">
      <c r="B3" s="42"/>
      <c r="C3" s="53"/>
      <c r="D3" s="54" t="s">
        <v>332</v>
      </c>
      <c r="E3" s="106"/>
      <c r="F3" s="102"/>
      <c r="G3" s="55"/>
      <c r="H3" s="56" t="s">
        <v>331</v>
      </c>
      <c r="I3" s="43"/>
    </row>
    <row r="4" spans="2:9" ht="30" x14ac:dyDescent="0.25">
      <c r="B4" s="42"/>
      <c r="C4" s="57" t="s">
        <v>330</v>
      </c>
      <c r="D4" s="8">
        <f>189694-168321</f>
        <v>21373</v>
      </c>
      <c r="E4" s="58">
        <f t="shared" ref="E4:E10" si="0">D4/D$12</f>
        <v>0.11267116974872457</v>
      </c>
      <c r="F4" s="103" t="s">
        <v>330</v>
      </c>
      <c r="G4" s="8">
        <v>1334</v>
      </c>
      <c r="H4" s="58">
        <f t="shared" ref="H4:H10" si="1">G4/G$12</f>
        <v>1.3890369787883433E-2</v>
      </c>
      <c r="I4" s="43"/>
    </row>
    <row r="5" spans="2:9" x14ac:dyDescent="0.25">
      <c r="B5" s="42"/>
      <c r="C5" s="59" t="s">
        <v>327</v>
      </c>
      <c r="D5" s="8">
        <f>SUM('emission_10-22-2018_183020824'!P3:P29)</f>
        <v>69700.976999999999</v>
      </c>
      <c r="E5" s="58">
        <f t="shared" si="0"/>
        <v>0.36743978904313607</v>
      </c>
      <c r="F5" s="104" t="s">
        <v>327</v>
      </c>
      <c r="G5" s="8">
        <f>SUM('emission_10-22-2018_183020824'!M3:M29)</f>
        <v>30218.172000000002</v>
      </c>
      <c r="H5" s="58">
        <f t="shared" si="1"/>
        <v>0.31464886311384194</v>
      </c>
      <c r="I5" s="43"/>
    </row>
    <row r="6" spans="2:9" x14ac:dyDescent="0.25">
      <c r="B6" s="42"/>
      <c r="C6" s="59" t="s">
        <v>328</v>
      </c>
      <c r="D6" s="8">
        <f>SUM('emission_10-22-2018_183020824'!P31:P39)</f>
        <v>21024.874000000003</v>
      </c>
      <c r="E6" s="58">
        <f t="shared" si="0"/>
        <v>0.11083596815606354</v>
      </c>
      <c r="F6" s="104" t="s">
        <v>328</v>
      </c>
      <c r="G6" s="8">
        <f>SUM('emission_10-22-2018_183020824'!M31:M39)</f>
        <v>13793.204999999998</v>
      </c>
      <c r="H6" s="58">
        <f t="shared" si="1"/>
        <v>0.14362272714399002</v>
      </c>
      <c r="I6" s="43"/>
    </row>
    <row r="7" spans="2:9" ht="30" x14ac:dyDescent="0.25">
      <c r="B7" s="42"/>
      <c r="C7" s="57" t="s">
        <v>342</v>
      </c>
      <c r="D7" s="8">
        <f>SUM('emission_10-22-2018_183020824'!P65:P82)</f>
        <v>40375.181000000004</v>
      </c>
      <c r="E7" s="58">
        <f t="shared" si="0"/>
        <v>0.21284418996334065</v>
      </c>
      <c r="F7" s="103" t="s">
        <v>342</v>
      </c>
      <c r="G7" s="8">
        <f>SUM('emission_10-22-2018_183020824'!M65:M82)</f>
        <v>22693.125999999997</v>
      </c>
      <c r="H7" s="58">
        <f t="shared" si="1"/>
        <v>0.23629378694380207</v>
      </c>
      <c r="I7" s="43"/>
    </row>
    <row r="8" spans="2:9" x14ac:dyDescent="0.25">
      <c r="B8" s="42"/>
      <c r="C8" s="59" t="s">
        <v>339</v>
      </c>
      <c r="D8" s="8">
        <f>SUM('emission_10-22-2018_183020824'!P41:P58)</f>
        <v>13914.407800339446</v>
      </c>
      <c r="E8" s="58">
        <f t="shared" si="0"/>
        <v>7.3352014374445468E-2</v>
      </c>
      <c r="F8" s="104" t="s">
        <v>339</v>
      </c>
      <c r="G8" s="8">
        <f>SUM('emission_10-22-2018_183020824'!M41:M58)</f>
        <v>20555.831999999999</v>
      </c>
      <c r="H8" s="58">
        <f t="shared" si="1"/>
        <v>0.21403906130255432</v>
      </c>
      <c r="I8" s="43"/>
    </row>
    <row r="9" spans="2:9" x14ac:dyDescent="0.25">
      <c r="B9" s="42"/>
      <c r="C9" s="59" t="s">
        <v>340</v>
      </c>
      <c r="D9" s="8">
        <f>SUM('emission_10-22-2018_183020824'!P60:P63)</f>
        <v>10611.607922846155</v>
      </c>
      <c r="E9" s="58">
        <f t="shared" si="0"/>
        <v>5.5940779375001623E-2</v>
      </c>
      <c r="F9" s="104" t="s">
        <v>340</v>
      </c>
      <c r="G9" s="8">
        <f>SUM('emission_10-22-2018_183020824'!M60:M63)</f>
        <v>6987.4250000000002</v>
      </c>
      <c r="H9" s="58">
        <f t="shared" si="1"/>
        <v>7.2757059306672714E-2</v>
      </c>
      <c r="I9" s="43"/>
    </row>
    <row r="10" spans="2:9" ht="15.75" thickBot="1" x14ac:dyDescent="0.3">
      <c r="B10" s="42"/>
      <c r="C10" s="60" t="s">
        <v>341</v>
      </c>
      <c r="D10" s="61">
        <v>12693.553999999995</v>
      </c>
      <c r="E10" s="62">
        <f t="shared" si="0"/>
        <v>6.6916089339287943E-2</v>
      </c>
      <c r="F10" s="105" t="s">
        <v>341</v>
      </c>
      <c r="G10" s="61">
        <v>456</v>
      </c>
      <c r="H10" s="62">
        <f t="shared" si="1"/>
        <v>4.7481324012555066E-3</v>
      </c>
      <c r="I10" s="43"/>
    </row>
    <row r="11" spans="2:9" ht="15.75" thickTop="1" x14ac:dyDescent="0.25">
      <c r="B11" s="6"/>
      <c r="C11" s="49"/>
      <c r="D11" s="50"/>
      <c r="E11" s="50"/>
      <c r="F11" s="50"/>
      <c r="G11" s="51"/>
      <c r="H11" s="52"/>
      <c r="I11" s="8"/>
    </row>
    <row r="12" spans="2:9" x14ac:dyDescent="0.25">
      <c r="B12" s="6"/>
      <c r="C12" s="20"/>
      <c r="D12" s="8">
        <f>SUM(D4:D10)</f>
        <v>189693.60172318562</v>
      </c>
      <c r="E12" s="8"/>
      <c r="F12" s="8"/>
      <c r="G12" s="8">
        <f>SUM(G4:G10)</f>
        <v>96037.759999999995</v>
      </c>
      <c r="H12" s="6"/>
      <c r="I12" s="8"/>
    </row>
    <row r="13" spans="2:9" x14ac:dyDescent="0.25">
      <c r="B13" s="6"/>
      <c r="C13" s="6"/>
      <c r="D13" s="7"/>
      <c r="E13" s="2"/>
      <c r="F13" s="2"/>
      <c r="G13" s="5"/>
      <c r="H13" s="13"/>
      <c r="I1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emission_10-22-2018_183020824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cp:lastPrinted>2019-01-23T21:04:02Z</cp:lastPrinted>
  <dcterms:created xsi:type="dcterms:W3CDTF">2018-10-22T22:34:43Z</dcterms:created>
  <dcterms:modified xsi:type="dcterms:W3CDTF">2019-01-29T13:22:50Z</dcterms:modified>
</cp:coreProperties>
</file>